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Bhihesres02\compl\HR\Benefits-Legal\Financial Benefits\Retirement Plans\Supplemental Retirement Plan\Calculator\"/>
    </mc:Choice>
  </mc:AlternateContent>
  <xr:revisionPtr revIDLastSave="0" documentId="13_ncr:1_{08B62099-5B67-4FAB-B372-766E9044555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ummary" sheetId="3" r:id="rId1"/>
    <sheet name="calculator" sheetId="1" r:id="rId2"/>
    <sheet name="Deferral Options" sheetId="2" state="hidden" r:id="rId3"/>
  </sheets>
  <definedNames>
    <definedName name="_xlnm.Print_Area" localSheetId="1">calculator!$A$1:$Q$43</definedName>
    <definedName name="_xlnm.Print_Area" localSheetId="0">Summary!$A$1:$F$31</definedName>
    <definedName name="_xlnm.Print_Titles" localSheetId="1">calculator!$1:$15</definedName>
    <definedName name="solver_adj" localSheetId="1" hidden="1">calculator!$E$1,calculator!$E$17,calculator!$B$5,calculator!$M$8,calculator!$B$22,calculator!$B$2,calculator!$B$10:$B$11,calculator!$X$15,calculator!$M$4:$M$7,calculator!$G$16,calculator!$C$16</definedName>
    <definedName name="solver_cvg" localSheetId="1" hidden="1">0.0001</definedName>
    <definedName name="solver_drv" localSheetId="1" hidden="1">1</definedName>
    <definedName name="solver_est" localSheetId="1" hidden="1">1</definedName>
    <definedName name="solver_itr" localSheetId="1" hidden="1">30000</definedName>
    <definedName name="solver_lhs1" localSheetId="1" hidden="1">calculator!$K$43</definedName>
    <definedName name="solver_lhs2" localSheetId="1" hidden="1">calculator!$B$11</definedName>
    <definedName name="solver_lhs3" localSheetId="1" hidden="1">calculator!$B$11</definedName>
    <definedName name="solver_lhs4" localSheetId="1" hidden="1">calculator!$B$11</definedName>
    <definedName name="solver_lhs5" localSheetId="1" hidden="1">calculator!$B$10</definedName>
    <definedName name="solver_lin" localSheetId="1" hidden="1">2</definedName>
    <definedName name="solver_neg" localSheetId="1" hidden="1">2</definedName>
    <definedName name="solver_num" localSheetId="1" hidden="1">5</definedName>
    <definedName name="solver_nwt" localSheetId="1" hidden="1">1</definedName>
    <definedName name="solver_opt" localSheetId="1" hidden="1">calculator!$E$3</definedName>
    <definedName name="solver_pre" localSheetId="1" hidden="1">0.000001</definedName>
    <definedName name="solver_rel1" localSheetId="1" hidden="1">2</definedName>
    <definedName name="solver_rel2" localSheetId="1" hidden="1">3</definedName>
    <definedName name="solver_rel3" localSheetId="1" hidden="1">1</definedName>
    <definedName name="solver_rel4" localSheetId="1" hidden="1">4</definedName>
    <definedName name="solver_rel5" localSheetId="1" hidden="1">4</definedName>
    <definedName name="solver_rhs1" localSheetId="1" hidden="1">0.05*calculator!$G$43</definedName>
    <definedName name="solver_rhs2" localSheetId="1" hidden="1">calculator!$K$43/calculator!$G$43</definedName>
    <definedName name="solver_rhs3" localSheetId="1" hidden="1">calculator!$M$7/calculator!$G$43</definedName>
    <definedName name="solver_rhs4" localSheetId="1" hidden="1">integer</definedName>
    <definedName name="solver_rhs5" localSheetId="1" hidden="1">integer</definedName>
    <definedName name="solver_scl" localSheetId="1" hidden="1">1</definedName>
    <definedName name="solver_sho" localSheetId="1" hidden="1">2</definedName>
    <definedName name="solver_tim" localSheetId="1" hidden="1">100</definedName>
    <definedName name="solver_tol" localSheetId="1" hidden="1">0.05</definedName>
    <definedName name="solver_typ" localSheetId="1" hidden="1">3</definedName>
    <definedName name="solver_val" localSheetId="1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Q43" i="1"/>
  <c r="B5" i="1" l="1"/>
  <c r="B4" i="1"/>
  <c r="B2" i="1" l="1"/>
  <c r="B13" i="1"/>
  <c r="B14" i="1"/>
  <c r="C17" i="1" s="1"/>
  <c r="AE17" i="1"/>
  <c r="AH17" i="1" s="1"/>
  <c r="C7" i="2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B3" i="1"/>
  <c r="S22" i="1" s="1"/>
  <c r="B1" i="1"/>
  <c r="G8" i="2"/>
  <c r="G9" i="2" s="1"/>
  <c r="G10" i="2" s="1"/>
  <c r="S17" i="1"/>
  <c r="S18" i="1"/>
  <c r="S19" i="1"/>
  <c r="S20" i="1"/>
  <c r="S21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A17" i="1"/>
  <c r="B6" i="1"/>
  <c r="D18" i="1"/>
  <c r="D19" i="1" s="1"/>
  <c r="AD17" i="1"/>
  <c r="I17" i="1" s="1"/>
  <c r="E18" i="1"/>
  <c r="AD18" i="1" s="1"/>
  <c r="I18" i="1" s="1"/>
  <c r="AC17" i="1"/>
  <c r="J17" i="1" s="1"/>
  <c r="B23" i="3"/>
  <c r="E11" i="1"/>
  <c r="G5" i="1"/>
  <c r="C23" i="3"/>
  <c r="E19" i="1"/>
  <c r="E20" i="1" s="1"/>
  <c r="E21" i="1" s="1"/>
  <c r="V34" i="1" l="1"/>
  <c r="AC18" i="1"/>
  <c r="J18" i="1" s="1"/>
  <c r="AC19" i="1"/>
  <c r="J19" i="1" s="1"/>
  <c r="D20" i="1"/>
  <c r="AE19" i="1"/>
  <c r="AH19" i="1" s="1"/>
  <c r="AE18" i="1"/>
  <c r="AH18" i="1" s="1"/>
  <c r="D23" i="3"/>
  <c r="V30" i="1"/>
  <c r="V23" i="1"/>
  <c r="V17" i="1"/>
  <c r="V40" i="1"/>
  <c r="V37" i="1"/>
  <c r="V18" i="1"/>
  <c r="G11" i="2"/>
  <c r="AD19" i="1"/>
  <c r="I19" i="1" s="1"/>
  <c r="C18" i="1"/>
  <c r="AD20" i="1"/>
  <c r="I20" i="1" s="1"/>
  <c r="T17" i="1"/>
  <c r="U17" i="1" s="1"/>
  <c r="W17" i="1"/>
  <c r="N17" i="1"/>
  <c r="V42" i="1"/>
  <c r="V24" i="1"/>
  <c r="V29" i="1"/>
  <c r="V31" i="1"/>
  <c r="V19" i="1"/>
  <c r="V22" i="1"/>
  <c r="V41" i="1"/>
  <c r="V32" i="1"/>
  <c r="V39" i="1"/>
  <c r="V38" i="1"/>
  <c r="V35" i="1"/>
  <c r="V33" i="1"/>
  <c r="V25" i="1"/>
  <c r="V36" i="1"/>
  <c r="V26" i="1"/>
  <c r="V20" i="1"/>
  <c r="V27" i="1"/>
  <c r="V21" i="1"/>
  <c r="V28" i="1"/>
  <c r="AD21" i="1"/>
  <c r="I21" i="1" s="1"/>
  <c r="E22" i="1"/>
  <c r="A18" i="1"/>
  <c r="AI17" i="1"/>
  <c r="AC20" i="1" l="1"/>
  <c r="J20" i="1" s="1"/>
  <c r="D21" i="1"/>
  <c r="AE20" i="1"/>
  <c r="AH20" i="1" s="1"/>
  <c r="AO17" i="1"/>
  <c r="F17" i="1"/>
  <c r="V43" i="1"/>
  <c r="A7" i="2" s="1"/>
  <c r="D7" i="2" s="1"/>
  <c r="AQ17" i="1"/>
  <c r="C19" i="1"/>
  <c r="E23" i="1"/>
  <c r="AD22" i="1"/>
  <c r="I22" i="1" s="1"/>
  <c r="G12" i="2"/>
  <c r="AP17" i="1"/>
  <c r="A19" i="1"/>
  <c r="N18" i="1"/>
  <c r="T18" i="1"/>
  <c r="U18" i="1" s="1"/>
  <c r="AI18" i="1"/>
  <c r="W18" i="1"/>
  <c r="AE21" i="1" l="1"/>
  <c r="AH21" i="1" s="1"/>
  <c r="AC21" i="1"/>
  <c r="J21" i="1" s="1"/>
  <c r="D22" i="1"/>
  <c r="X17" i="1"/>
  <c r="A8" i="2"/>
  <c r="D8" i="2" s="1"/>
  <c r="AD23" i="1"/>
  <c r="I23" i="1" s="1"/>
  <c r="E24" i="1"/>
  <c r="C20" i="1"/>
  <c r="G13" i="2"/>
  <c r="AQ18" i="1"/>
  <c r="AP18" i="1"/>
  <c r="AO18" i="1"/>
  <c r="AJ17" i="1"/>
  <c r="F18" i="1"/>
  <c r="T19" i="1"/>
  <c r="U19" i="1" s="1"/>
  <c r="A20" i="1"/>
  <c r="N19" i="1"/>
  <c r="W19" i="1"/>
  <c r="F19" i="1" s="1"/>
  <c r="AI19" i="1"/>
  <c r="G17" i="1" l="1"/>
  <c r="AB17" i="1" s="1"/>
  <c r="L17" i="1" s="1"/>
  <c r="AE22" i="1"/>
  <c r="AH22" i="1" s="1"/>
  <c r="AC22" i="1"/>
  <c r="J22" i="1" s="1"/>
  <c r="D23" i="1"/>
  <c r="A9" i="2"/>
  <c r="A10" i="2" s="1"/>
  <c r="G14" i="2"/>
  <c r="C21" i="1"/>
  <c r="AD24" i="1"/>
  <c r="E25" i="1"/>
  <c r="X19" i="1"/>
  <c r="AJ18" i="1"/>
  <c r="AP19" i="1"/>
  <c r="AO19" i="1"/>
  <c r="AQ19" i="1"/>
  <c r="X18" i="1"/>
  <c r="N20" i="1"/>
  <c r="A21" i="1"/>
  <c r="W20" i="1"/>
  <c r="F20" i="1" s="1"/>
  <c r="AI20" i="1"/>
  <c r="T20" i="1"/>
  <c r="U20" i="1" s="1"/>
  <c r="Y17" i="1" l="1"/>
  <c r="Z17" i="1" s="1"/>
  <c r="H17" i="1" s="1"/>
  <c r="AA17" i="1" s="1"/>
  <c r="AG17" i="1" s="1"/>
  <c r="K17" i="1" s="1"/>
  <c r="AF17" i="1"/>
  <c r="AL17" i="1" s="1"/>
  <c r="D9" i="2"/>
  <c r="AE23" i="1"/>
  <c r="AH23" i="1" s="1"/>
  <c r="AC23" i="1"/>
  <c r="J23" i="1" s="1"/>
  <c r="D24" i="1"/>
  <c r="AD25" i="1"/>
  <c r="I25" i="1" s="1"/>
  <c r="E26" i="1"/>
  <c r="G15" i="2"/>
  <c r="A11" i="2"/>
  <c r="D10" i="2"/>
  <c r="C22" i="1"/>
  <c r="I24" i="1"/>
  <c r="X20" i="1"/>
  <c r="AJ19" i="1"/>
  <c r="AI21" i="1"/>
  <c r="W21" i="1"/>
  <c r="F21" i="1" s="1"/>
  <c r="A22" i="1"/>
  <c r="T21" i="1"/>
  <c r="U21" i="1" s="1"/>
  <c r="N21" i="1"/>
  <c r="AO20" i="1"/>
  <c r="AP20" i="1"/>
  <c r="AQ20" i="1"/>
  <c r="G18" i="1"/>
  <c r="G19" i="1"/>
  <c r="AB19" i="1" s="1"/>
  <c r="AN17" i="1" l="1"/>
  <c r="AM17" i="1"/>
  <c r="P17" i="1" s="1"/>
  <c r="D25" i="1"/>
  <c r="AC24" i="1"/>
  <c r="J24" i="1" s="1"/>
  <c r="AE24" i="1"/>
  <c r="AH24" i="1" s="1"/>
  <c r="Y18" i="1"/>
  <c r="Z18" i="1" s="1"/>
  <c r="H18" i="1" s="1"/>
  <c r="Y19" i="1"/>
  <c r="Z19" i="1" s="1"/>
  <c r="H19" i="1" s="1"/>
  <c r="AA19" i="1" s="1"/>
  <c r="AG19" i="1" s="1"/>
  <c r="K19" i="1" s="1"/>
  <c r="G16" i="2"/>
  <c r="AD26" i="1"/>
  <c r="I26" i="1" s="1"/>
  <c r="E27" i="1"/>
  <c r="C23" i="1"/>
  <c r="A12" i="2"/>
  <c r="D11" i="2"/>
  <c r="X21" i="1"/>
  <c r="G21" i="1" s="1"/>
  <c r="L19" i="1"/>
  <c r="AF19" i="1"/>
  <c r="AB18" i="1"/>
  <c r="AP21" i="1"/>
  <c r="AQ21" i="1"/>
  <c r="AO21" i="1"/>
  <c r="O17" i="1"/>
  <c r="G20" i="1"/>
  <c r="AI22" i="1"/>
  <c r="AJ21" i="1" s="1"/>
  <c r="N22" i="1"/>
  <c r="A23" i="1"/>
  <c r="T22" i="1"/>
  <c r="U22" i="1" s="1"/>
  <c r="W22" i="1"/>
  <c r="F22" i="1" s="1"/>
  <c r="AJ20" i="1"/>
  <c r="D26" i="1" l="1"/>
  <c r="AC25" i="1"/>
  <c r="J25" i="1" s="1"/>
  <c r="AE25" i="1"/>
  <c r="AH25" i="1" s="1"/>
  <c r="AA18" i="1"/>
  <c r="AG18" i="1" s="1"/>
  <c r="K18" i="1" s="1"/>
  <c r="AB21" i="1"/>
  <c r="L21" i="1" s="1"/>
  <c r="AB20" i="1"/>
  <c r="L20" i="1" s="1"/>
  <c r="Y21" i="1"/>
  <c r="Z21" i="1" s="1"/>
  <c r="H21" i="1" s="1"/>
  <c r="AA21" i="1" s="1"/>
  <c r="AG21" i="1" s="1"/>
  <c r="K21" i="1" s="1"/>
  <c r="Y20" i="1"/>
  <c r="Z20" i="1" s="1"/>
  <c r="H20" i="1" s="1"/>
  <c r="AA20" i="1" s="1"/>
  <c r="AG20" i="1" s="1"/>
  <c r="K20" i="1" s="1"/>
  <c r="C24" i="1"/>
  <c r="AD27" i="1"/>
  <c r="I27" i="1" s="1"/>
  <c r="E28" i="1"/>
  <c r="A13" i="2"/>
  <c r="D12" i="2"/>
  <c r="G17" i="2"/>
  <c r="L18" i="1"/>
  <c r="AF18" i="1"/>
  <c r="W23" i="1"/>
  <c r="F23" i="1" s="1"/>
  <c r="N23" i="1"/>
  <c r="A24" i="1"/>
  <c r="T23" i="1"/>
  <c r="U23" i="1" s="1"/>
  <c r="AI23" i="1"/>
  <c r="AL19" i="1"/>
  <c r="O19" i="1" s="1"/>
  <c r="AN19" i="1"/>
  <c r="AM19" i="1"/>
  <c r="P19" i="1" s="1"/>
  <c r="AQ22" i="1"/>
  <c r="AP22" i="1"/>
  <c r="AO22" i="1"/>
  <c r="X22" i="1"/>
  <c r="G22" i="1" s="1"/>
  <c r="Y22" i="1" s="1"/>
  <c r="AE26" i="1" l="1"/>
  <c r="AH26" i="1" s="1"/>
  <c r="AC26" i="1"/>
  <c r="J26" i="1" s="1"/>
  <c r="D27" i="1"/>
  <c r="AF21" i="1"/>
  <c r="AM21" i="1" s="1"/>
  <c r="P21" i="1" s="1"/>
  <c r="AF20" i="1"/>
  <c r="AM20" i="1" s="1"/>
  <c r="P20" i="1" s="1"/>
  <c r="AB22" i="1"/>
  <c r="AF22" i="1" s="1"/>
  <c r="AL22" i="1" s="1"/>
  <c r="O22" i="1" s="1"/>
  <c r="Z22" i="1"/>
  <c r="H22" i="1" s="1"/>
  <c r="AA22" i="1" s="1"/>
  <c r="AG22" i="1" s="1"/>
  <c r="A14" i="2"/>
  <c r="D13" i="2"/>
  <c r="E29" i="1"/>
  <c r="AD28" i="1"/>
  <c r="I28" i="1" s="1"/>
  <c r="C25" i="1"/>
  <c r="G18" i="2"/>
  <c r="X23" i="1"/>
  <c r="AN18" i="1"/>
  <c r="AL18" i="1"/>
  <c r="AM18" i="1"/>
  <c r="AI24" i="1"/>
  <c r="AJ23" i="1" s="1"/>
  <c r="N24" i="1"/>
  <c r="A25" i="1"/>
  <c r="T24" i="1"/>
  <c r="U24" i="1" s="1"/>
  <c r="W24" i="1"/>
  <c r="F24" i="1" s="1"/>
  <c r="AJ22" i="1"/>
  <c r="AO23" i="1"/>
  <c r="AQ23" i="1"/>
  <c r="AP23" i="1"/>
  <c r="AN20" i="1" l="1"/>
  <c r="AL20" i="1"/>
  <c r="O20" i="1" s="1"/>
  <c r="AC27" i="1"/>
  <c r="J27" i="1" s="1"/>
  <c r="D28" i="1"/>
  <c r="AE27" i="1"/>
  <c r="AH27" i="1" s="1"/>
  <c r="AN21" i="1"/>
  <c r="AL21" i="1"/>
  <c r="O21" i="1" s="1"/>
  <c r="AN22" i="1"/>
  <c r="L22" i="1"/>
  <c r="AM22" i="1"/>
  <c r="P22" i="1" s="1"/>
  <c r="G19" i="2"/>
  <c r="A15" i="2"/>
  <c r="D14" i="2"/>
  <c r="K22" i="1"/>
  <c r="C26" i="1"/>
  <c r="AD29" i="1"/>
  <c r="I29" i="1" s="1"/>
  <c r="E30" i="1"/>
  <c r="P18" i="1"/>
  <c r="A26" i="1"/>
  <c r="W25" i="1"/>
  <c r="F25" i="1" s="1"/>
  <c r="T25" i="1"/>
  <c r="U25" i="1" s="1"/>
  <c r="N25" i="1"/>
  <c r="AI25" i="1"/>
  <c r="O18" i="1"/>
  <c r="AQ24" i="1"/>
  <c r="AP24" i="1"/>
  <c r="AO24" i="1"/>
  <c r="G23" i="1"/>
  <c r="X24" i="1"/>
  <c r="AC28" i="1" l="1"/>
  <c r="J28" i="1" s="1"/>
  <c r="AE28" i="1"/>
  <c r="AH28" i="1" s="1"/>
  <c r="D29" i="1"/>
  <c r="Y23" i="1"/>
  <c r="Z23" i="1" s="1"/>
  <c r="H23" i="1" s="1"/>
  <c r="AD30" i="1"/>
  <c r="I30" i="1" s="1"/>
  <c r="E31" i="1"/>
  <c r="C27" i="1"/>
  <c r="A16" i="2"/>
  <c r="D15" i="2"/>
  <c r="G20" i="2"/>
  <c r="AB23" i="1"/>
  <c r="X25" i="1"/>
  <c r="G25" i="1" s="1"/>
  <c r="AB25" i="1" s="1"/>
  <c r="T26" i="1"/>
  <c r="U26" i="1" s="1"/>
  <c r="A27" i="1"/>
  <c r="N26" i="1"/>
  <c r="W26" i="1"/>
  <c r="F26" i="1" s="1"/>
  <c r="AI26" i="1"/>
  <c r="AJ24" i="1"/>
  <c r="AP25" i="1"/>
  <c r="AQ25" i="1"/>
  <c r="AO25" i="1"/>
  <c r="G24" i="1"/>
  <c r="AB24" i="1" s="1"/>
  <c r="D30" i="1" l="1"/>
  <c r="AE29" i="1"/>
  <c r="AH29" i="1" s="1"/>
  <c r="AC29" i="1"/>
  <c r="J29" i="1" s="1"/>
  <c r="AA23" i="1"/>
  <c r="AG23" i="1" s="1"/>
  <c r="K23" i="1" s="1"/>
  <c r="Y25" i="1"/>
  <c r="Z25" i="1" s="1"/>
  <c r="H25" i="1" s="1"/>
  <c r="AA25" i="1" s="1"/>
  <c r="AG25" i="1" s="1"/>
  <c r="K25" i="1" s="1"/>
  <c r="Y24" i="1"/>
  <c r="Z24" i="1" s="1"/>
  <c r="H24" i="1" s="1"/>
  <c r="AA24" i="1" s="1"/>
  <c r="AG24" i="1" s="1"/>
  <c r="K24" i="1" s="1"/>
  <c r="L25" i="1"/>
  <c r="AF25" i="1"/>
  <c r="AL25" i="1" s="1"/>
  <c r="O25" i="1" s="1"/>
  <c r="A17" i="2"/>
  <c r="D16" i="2"/>
  <c r="E32" i="1"/>
  <c r="AD31" i="1"/>
  <c r="I31" i="1" s="1"/>
  <c r="C28" i="1"/>
  <c r="G21" i="2"/>
  <c r="L23" i="1"/>
  <c r="AF23" i="1"/>
  <c r="L24" i="1"/>
  <c r="AF24" i="1"/>
  <c r="X26" i="1"/>
  <c r="G26" i="1" s="1"/>
  <c r="AB26" i="1" s="1"/>
  <c r="L26" i="1" s="1"/>
  <c r="AJ25" i="1"/>
  <c r="AP26" i="1"/>
  <c r="AO26" i="1"/>
  <c r="AQ26" i="1"/>
  <c r="N27" i="1"/>
  <c r="T27" i="1"/>
  <c r="U27" i="1" s="1"/>
  <c r="W27" i="1"/>
  <c r="F27" i="1" s="1"/>
  <c r="A28" i="1"/>
  <c r="AI27" i="1"/>
  <c r="AJ26" i="1" s="1"/>
  <c r="D31" i="1" l="1"/>
  <c r="AE30" i="1"/>
  <c r="AH30" i="1" s="1"/>
  <c r="AC30" i="1"/>
  <c r="J30" i="1" s="1"/>
  <c r="AM25" i="1"/>
  <c r="P25" i="1" s="1"/>
  <c r="Y26" i="1"/>
  <c r="Z26" i="1" s="1"/>
  <c r="H26" i="1" s="1"/>
  <c r="AA26" i="1" s="1"/>
  <c r="AG26" i="1" s="1"/>
  <c r="K26" i="1" s="1"/>
  <c r="AN25" i="1"/>
  <c r="G22" i="2"/>
  <c r="C29" i="1"/>
  <c r="E33" i="1"/>
  <c r="AD32" i="1"/>
  <c r="I32" i="1" s="1"/>
  <c r="A18" i="2"/>
  <c r="D17" i="2"/>
  <c r="X27" i="1"/>
  <c r="G27" i="1" s="1"/>
  <c r="AN23" i="1"/>
  <c r="AM23" i="1"/>
  <c r="AL23" i="1"/>
  <c r="AL24" i="1"/>
  <c r="O24" i="1" s="1"/>
  <c r="AN24" i="1"/>
  <c r="AM24" i="1"/>
  <c r="P24" i="1" s="1"/>
  <c r="AP27" i="1"/>
  <c r="AO27" i="1"/>
  <c r="AQ27" i="1"/>
  <c r="AI28" i="1"/>
  <c r="AJ27" i="1" s="1"/>
  <c r="T28" i="1"/>
  <c r="U28" i="1" s="1"/>
  <c r="N28" i="1"/>
  <c r="A29" i="1"/>
  <c r="W28" i="1"/>
  <c r="F28" i="1" s="1"/>
  <c r="AF26" i="1"/>
  <c r="AE31" i="1" l="1"/>
  <c r="AH31" i="1" s="1"/>
  <c r="D32" i="1"/>
  <c r="AC31" i="1"/>
  <c r="J31" i="1" s="1"/>
  <c r="AB27" i="1"/>
  <c r="L27" i="1" s="1"/>
  <c r="Y27" i="1"/>
  <c r="Z27" i="1" s="1"/>
  <c r="H27" i="1" s="1"/>
  <c r="AA27" i="1" s="1"/>
  <c r="AG27" i="1" s="1"/>
  <c r="K27" i="1" s="1"/>
  <c r="AD33" i="1"/>
  <c r="I33" i="1" s="1"/>
  <c r="E34" i="1"/>
  <c r="G23" i="2"/>
  <c r="A19" i="2"/>
  <c r="D18" i="2"/>
  <c r="C30" i="1"/>
  <c r="T29" i="1"/>
  <c r="U29" i="1" s="1"/>
  <c r="W29" i="1"/>
  <c r="F29" i="1" s="1"/>
  <c r="A30" i="1"/>
  <c r="AI29" i="1"/>
  <c r="N29" i="1"/>
  <c r="AQ28" i="1"/>
  <c r="AP28" i="1"/>
  <c r="AO28" i="1"/>
  <c r="O23" i="1"/>
  <c r="AL26" i="1"/>
  <c r="O26" i="1" s="1"/>
  <c r="AN26" i="1"/>
  <c r="AM26" i="1"/>
  <c r="P26" i="1" s="1"/>
  <c r="P23" i="1"/>
  <c r="X28" i="1"/>
  <c r="G28" i="1" s="1"/>
  <c r="AC32" i="1" l="1"/>
  <c r="J32" i="1" s="1"/>
  <c r="AE32" i="1"/>
  <c r="AH32" i="1" s="1"/>
  <c r="D33" i="1"/>
  <c r="AF27" i="1"/>
  <c r="AN27" i="1" s="1"/>
  <c r="AB28" i="1"/>
  <c r="L28" i="1" s="1"/>
  <c r="Y28" i="1"/>
  <c r="Z28" i="1" s="1"/>
  <c r="H28" i="1" s="1"/>
  <c r="AA28" i="1" s="1"/>
  <c r="AG28" i="1" s="1"/>
  <c r="K28" i="1" s="1"/>
  <c r="C31" i="1"/>
  <c r="A20" i="2"/>
  <c r="D19" i="2"/>
  <c r="G24" i="2"/>
  <c r="AD34" i="1"/>
  <c r="I34" i="1" s="1"/>
  <c r="E35" i="1"/>
  <c r="X29" i="1"/>
  <c r="G29" i="1" s="1"/>
  <c r="AB29" i="1" s="1"/>
  <c r="L29" i="1" s="1"/>
  <c r="AP29" i="1"/>
  <c r="AQ29" i="1"/>
  <c r="AO29" i="1"/>
  <c r="AJ28" i="1"/>
  <c r="T30" i="1"/>
  <c r="U30" i="1" s="1"/>
  <c r="W30" i="1"/>
  <c r="F30" i="1" s="1"/>
  <c r="N30" i="1"/>
  <c r="AI30" i="1"/>
  <c r="A31" i="1"/>
  <c r="AE33" i="1" l="1"/>
  <c r="AH33" i="1" s="1"/>
  <c r="AC33" i="1"/>
  <c r="J33" i="1" s="1"/>
  <c r="D34" i="1"/>
  <c r="AM27" i="1"/>
  <c r="P27" i="1" s="1"/>
  <c r="AF28" i="1"/>
  <c r="AM28" i="1" s="1"/>
  <c r="AL27" i="1"/>
  <c r="O27" i="1" s="1"/>
  <c r="Y29" i="1"/>
  <c r="Z29" i="1" s="1"/>
  <c r="H29" i="1" s="1"/>
  <c r="AA29" i="1" s="1"/>
  <c r="AG29" i="1" s="1"/>
  <c r="K29" i="1" s="1"/>
  <c r="AD35" i="1"/>
  <c r="I35" i="1" s="1"/>
  <c r="E36" i="1"/>
  <c r="A21" i="2"/>
  <c r="D20" i="2"/>
  <c r="C32" i="1"/>
  <c r="G25" i="2"/>
  <c r="AP30" i="1"/>
  <c r="AQ30" i="1"/>
  <c r="AO30" i="1"/>
  <c r="X30" i="1"/>
  <c r="G30" i="1" s="1"/>
  <c r="AF29" i="1"/>
  <c r="T31" i="1"/>
  <c r="U31" i="1" s="1"/>
  <c r="A32" i="1"/>
  <c r="AI31" i="1"/>
  <c r="W31" i="1"/>
  <c r="F31" i="1" s="1"/>
  <c r="N31" i="1"/>
  <c r="AJ29" i="1"/>
  <c r="AL28" i="1" l="1"/>
  <c r="O28" i="1" s="1"/>
  <c r="AN28" i="1"/>
  <c r="D35" i="1"/>
  <c r="AC34" i="1"/>
  <c r="J34" i="1" s="1"/>
  <c r="AE34" i="1"/>
  <c r="AH34" i="1" s="1"/>
  <c r="AB30" i="1"/>
  <c r="L30" i="1" s="1"/>
  <c r="Y30" i="1"/>
  <c r="Z30" i="1" s="1"/>
  <c r="H30" i="1" s="1"/>
  <c r="AA30" i="1" s="1"/>
  <c r="AG30" i="1" s="1"/>
  <c r="K30" i="1" s="1"/>
  <c r="C33" i="1"/>
  <c r="A22" i="2"/>
  <c r="D21" i="2"/>
  <c r="E37" i="1"/>
  <c r="AD36" i="1"/>
  <c r="I36" i="1" s="1"/>
  <c r="G26" i="2"/>
  <c r="AI32" i="1"/>
  <c r="AJ31" i="1" s="1"/>
  <c r="N32" i="1"/>
  <c r="T32" i="1"/>
  <c r="U32" i="1" s="1"/>
  <c r="A33" i="1"/>
  <c r="W32" i="1"/>
  <c r="F32" i="1" s="1"/>
  <c r="AJ30" i="1"/>
  <c r="P28" i="1"/>
  <c r="AQ31" i="1"/>
  <c r="AP31" i="1"/>
  <c r="AO31" i="1"/>
  <c r="X31" i="1"/>
  <c r="G31" i="1" s="1"/>
  <c r="AB31" i="1" s="1"/>
  <c r="L31" i="1" s="1"/>
  <c r="AL29" i="1"/>
  <c r="O29" i="1" s="1"/>
  <c r="AM29" i="1"/>
  <c r="P29" i="1" s="1"/>
  <c r="AN29" i="1"/>
  <c r="AE35" i="1" l="1"/>
  <c r="AH35" i="1" s="1"/>
  <c r="D36" i="1"/>
  <c r="AC35" i="1"/>
  <c r="J35" i="1" s="1"/>
  <c r="AF30" i="1"/>
  <c r="AM30" i="1" s="1"/>
  <c r="P30" i="1" s="1"/>
  <c r="Y31" i="1"/>
  <c r="Z31" i="1" s="1"/>
  <c r="H31" i="1" s="1"/>
  <c r="AA31" i="1" s="1"/>
  <c r="AG31" i="1" s="1"/>
  <c r="K31" i="1" s="1"/>
  <c r="G27" i="2"/>
  <c r="C34" i="1"/>
  <c r="A23" i="2"/>
  <c r="D22" i="2"/>
  <c r="AF31" i="1"/>
  <c r="AN31" i="1" s="1"/>
  <c r="AD37" i="1"/>
  <c r="I37" i="1" s="1"/>
  <c r="E38" i="1"/>
  <c r="T33" i="1"/>
  <c r="U33" i="1" s="1"/>
  <c r="A34" i="1"/>
  <c r="N33" i="1"/>
  <c r="AI33" i="1"/>
  <c r="AJ32" i="1" s="1"/>
  <c r="W33" i="1"/>
  <c r="F33" i="1" s="1"/>
  <c r="AP32" i="1"/>
  <c r="AQ32" i="1"/>
  <c r="AO32" i="1"/>
  <c r="X32" i="1"/>
  <c r="G32" i="1" s="1"/>
  <c r="AC36" i="1" l="1"/>
  <c r="J36" i="1" s="1"/>
  <c r="AE36" i="1"/>
  <c r="AH36" i="1" s="1"/>
  <c r="D37" i="1"/>
  <c r="AL30" i="1"/>
  <c r="O30" i="1" s="1"/>
  <c r="AN30" i="1"/>
  <c r="AB32" i="1"/>
  <c r="L32" i="1" s="1"/>
  <c r="Y32" i="1"/>
  <c r="Z32" i="1" s="1"/>
  <c r="H32" i="1" s="1"/>
  <c r="AA32" i="1" s="1"/>
  <c r="AG32" i="1" s="1"/>
  <c r="K32" i="1" s="1"/>
  <c r="AL31" i="1"/>
  <c r="O31" i="1" s="1"/>
  <c r="AM31" i="1"/>
  <c r="P31" i="1" s="1"/>
  <c r="E39" i="1"/>
  <c r="AD38" i="1"/>
  <c r="I38" i="1" s="1"/>
  <c r="A24" i="2"/>
  <c r="D23" i="2"/>
  <c r="C35" i="1"/>
  <c r="G28" i="2"/>
  <c r="AP33" i="1"/>
  <c r="AQ33" i="1"/>
  <c r="AO33" i="1"/>
  <c r="N34" i="1"/>
  <c r="AI34" i="1"/>
  <c r="AJ33" i="1" s="1"/>
  <c r="T34" i="1"/>
  <c r="U34" i="1" s="1"/>
  <c r="A35" i="1"/>
  <c r="W34" i="1"/>
  <c r="F34" i="1" s="1"/>
  <c r="X33" i="1"/>
  <c r="G33" i="1" s="1"/>
  <c r="AC37" i="1" l="1"/>
  <c r="J37" i="1" s="1"/>
  <c r="AE37" i="1"/>
  <c r="AH37" i="1" s="1"/>
  <c r="D38" i="1"/>
  <c r="AF32" i="1"/>
  <c r="AN32" i="1" s="1"/>
  <c r="AB33" i="1"/>
  <c r="L33" i="1" s="1"/>
  <c r="Y33" i="1"/>
  <c r="Z33" i="1" s="1"/>
  <c r="H33" i="1" s="1"/>
  <c r="AA33" i="1" s="1"/>
  <c r="AG33" i="1" s="1"/>
  <c r="K33" i="1" s="1"/>
  <c r="C36" i="1"/>
  <c r="G29" i="2"/>
  <c r="AD39" i="1"/>
  <c r="I39" i="1" s="1"/>
  <c r="E40" i="1"/>
  <c r="A25" i="2"/>
  <c r="D24" i="2"/>
  <c r="X34" i="1"/>
  <c r="G34" i="1" s="1"/>
  <c r="AO34" i="1"/>
  <c r="AQ34" i="1"/>
  <c r="AP34" i="1"/>
  <c r="AI35" i="1"/>
  <c r="N35" i="1"/>
  <c r="W35" i="1"/>
  <c r="F35" i="1" s="1"/>
  <c r="T35" i="1"/>
  <c r="U35" i="1" s="1"/>
  <c r="A36" i="1"/>
  <c r="AL32" i="1" l="1"/>
  <c r="O32" i="1" s="1"/>
  <c r="AC38" i="1"/>
  <c r="J38" i="1" s="1"/>
  <c r="AE38" i="1"/>
  <c r="AH38" i="1" s="1"/>
  <c r="D39" i="1"/>
  <c r="AM32" i="1"/>
  <c r="P32" i="1" s="1"/>
  <c r="AB34" i="1"/>
  <c r="L34" i="1" s="1"/>
  <c r="Y34" i="1"/>
  <c r="Z34" i="1" s="1"/>
  <c r="H34" i="1" s="1"/>
  <c r="AA34" i="1" s="1"/>
  <c r="AG34" i="1" s="1"/>
  <c r="K34" i="1" s="1"/>
  <c r="AF33" i="1"/>
  <c r="AM33" i="1" s="1"/>
  <c r="P33" i="1" s="1"/>
  <c r="E41" i="1"/>
  <c r="AD40" i="1"/>
  <c r="I40" i="1" s="1"/>
  <c r="C37" i="1"/>
  <c r="A26" i="2"/>
  <c r="D25" i="2"/>
  <c r="G30" i="2"/>
  <c r="X35" i="1"/>
  <c r="G35" i="1" s="1"/>
  <c r="AB35" i="1" s="1"/>
  <c r="AQ35" i="1"/>
  <c r="AP35" i="1"/>
  <c r="AO35" i="1"/>
  <c r="T36" i="1"/>
  <c r="U36" i="1" s="1"/>
  <c r="W36" i="1"/>
  <c r="F36" i="1" s="1"/>
  <c r="A37" i="1"/>
  <c r="AI36" i="1"/>
  <c r="AJ35" i="1" s="1"/>
  <c r="N36" i="1"/>
  <c r="AJ34" i="1"/>
  <c r="AF34" i="1" l="1"/>
  <c r="AN34" i="1" s="1"/>
  <c r="D40" i="1"/>
  <c r="AE39" i="1"/>
  <c r="AH39" i="1" s="1"/>
  <c r="AC39" i="1"/>
  <c r="J39" i="1" s="1"/>
  <c r="Y35" i="1"/>
  <c r="Z35" i="1" s="1"/>
  <c r="H35" i="1" s="1"/>
  <c r="AA35" i="1" s="1"/>
  <c r="AG35" i="1" s="1"/>
  <c r="K35" i="1" s="1"/>
  <c r="AN33" i="1"/>
  <c r="AL33" i="1"/>
  <c r="O33" i="1" s="1"/>
  <c r="E42" i="1"/>
  <c r="AD41" i="1"/>
  <c r="I41" i="1" s="1"/>
  <c r="C38" i="1"/>
  <c r="A27" i="2"/>
  <c r="D26" i="2"/>
  <c r="G31" i="2"/>
  <c r="X36" i="1"/>
  <c r="G36" i="1" s="1"/>
  <c r="AB36" i="1" s="1"/>
  <c r="L36" i="1" s="1"/>
  <c r="L35" i="1"/>
  <c r="AP36" i="1"/>
  <c r="AO36" i="1"/>
  <c r="AQ36" i="1"/>
  <c r="AF35" i="1"/>
  <c r="AI37" i="1"/>
  <c r="T37" i="1"/>
  <c r="U37" i="1" s="1"/>
  <c r="N37" i="1"/>
  <c r="W37" i="1"/>
  <c r="F37" i="1" s="1"/>
  <c r="A38" i="1"/>
  <c r="AL34" i="1" l="1"/>
  <c r="O34" i="1" s="1"/>
  <c r="AM34" i="1"/>
  <c r="P34" i="1" s="1"/>
  <c r="AD42" i="1"/>
  <c r="I42" i="1" s="1"/>
  <c r="I43" i="1" s="1"/>
  <c r="D41" i="1"/>
  <c r="AC40" i="1"/>
  <c r="J40" i="1" s="1"/>
  <c r="AE40" i="1"/>
  <c r="AH40" i="1" s="1"/>
  <c r="Y36" i="1"/>
  <c r="Z36" i="1" s="1"/>
  <c r="H36" i="1" s="1"/>
  <c r="AA36" i="1" s="1"/>
  <c r="AG36" i="1" s="1"/>
  <c r="K36" i="1" s="1"/>
  <c r="G32" i="2"/>
  <c r="C39" i="1"/>
  <c r="AF36" i="1"/>
  <c r="AM36" i="1" s="1"/>
  <c r="P36" i="1" s="1"/>
  <c r="A28" i="2"/>
  <c r="D27" i="2"/>
  <c r="W38" i="1"/>
  <c r="F38" i="1" s="1"/>
  <c r="A39" i="1"/>
  <c r="AI38" i="1"/>
  <c r="AJ37" i="1" s="1"/>
  <c r="N38" i="1"/>
  <c r="T38" i="1"/>
  <c r="U38" i="1" s="1"/>
  <c r="AM35" i="1"/>
  <c r="P35" i="1" s="1"/>
  <c r="AL35" i="1"/>
  <c r="O35" i="1" s="1"/>
  <c r="AN35" i="1"/>
  <c r="X37" i="1"/>
  <c r="G37" i="1" s="1"/>
  <c r="AO37" i="1"/>
  <c r="AP37" i="1"/>
  <c r="AQ37" i="1"/>
  <c r="AJ36" i="1"/>
  <c r="AD43" i="1" l="1"/>
  <c r="AC41" i="1"/>
  <c r="J41" i="1" s="1"/>
  <c r="D42" i="1"/>
  <c r="AE41" i="1"/>
  <c r="AH41" i="1" s="1"/>
  <c r="AL36" i="1"/>
  <c r="O36" i="1" s="1"/>
  <c r="AN36" i="1"/>
  <c r="AB37" i="1"/>
  <c r="Y37" i="1"/>
  <c r="Z37" i="1" s="1"/>
  <c r="H37" i="1" s="1"/>
  <c r="AA37" i="1" s="1"/>
  <c r="AG37" i="1" s="1"/>
  <c r="K37" i="1" s="1"/>
  <c r="A29" i="2"/>
  <c r="D28" i="2"/>
  <c r="C40" i="1"/>
  <c r="G33" i="2"/>
  <c r="AI39" i="1"/>
  <c r="A40" i="1"/>
  <c r="W39" i="1"/>
  <c r="F39" i="1" s="1"/>
  <c r="T39" i="1"/>
  <c r="U39" i="1" s="1"/>
  <c r="N39" i="1"/>
  <c r="X38" i="1"/>
  <c r="G38" i="1" s="1"/>
  <c r="AB38" i="1" s="1"/>
  <c r="L38" i="1" s="1"/>
  <c r="AQ38" i="1"/>
  <c r="AP38" i="1"/>
  <c r="AO38" i="1"/>
  <c r="AE42" i="1" l="1"/>
  <c r="AH42" i="1" s="1"/>
  <c r="AH43" i="1" s="1"/>
  <c r="AC42" i="1"/>
  <c r="L37" i="1"/>
  <c r="AF37" i="1"/>
  <c r="Y38" i="1"/>
  <c r="Z38" i="1" s="1"/>
  <c r="H38" i="1" s="1"/>
  <c r="AA38" i="1" s="1"/>
  <c r="AG38" i="1" s="1"/>
  <c r="K38" i="1" s="1"/>
  <c r="G34" i="2"/>
  <c r="A30" i="2"/>
  <c r="D29" i="2"/>
  <c r="AF38" i="1"/>
  <c r="AM38" i="1" s="1"/>
  <c r="P38" i="1" s="1"/>
  <c r="C41" i="1"/>
  <c r="AQ39" i="1"/>
  <c r="AO39" i="1"/>
  <c r="AP39" i="1"/>
  <c r="AJ38" i="1"/>
  <c r="X39" i="1"/>
  <c r="G39" i="1" s="1"/>
  <c r="AB39" i="1" s="1"/>
  <c r="L39" i="1" s="1"/>
  <c r="T40" i="1"/>
  <c r="U40" i="1" s="1"/>
  <c r="AI40" i="1"/>
  <c r="W40" i="1"/>
  <c r="F40" i="1" s="1"/>
  <c r="N40" i="1"/>
  <c r="A41" i="1"/>
  <c r="AE43" i="1" l="1"/>
  <c r="J42" i="1"/>
  <c r="AC43" i="1"/>
  <c r="Y39" i="1"/>
  <c r="Z39" i="1" s="1"/>
  <c r="H39" i="1" s="1"/>
  <c r="AA39" i="1" s="1"/>
  <c r="AG39" i="1" s="1"/>
  <c r="K39" i="1" s="1"/>
  <c r="AM37" i="1"/>
  <c r="P37" i="1" s="1"/>
  <c r="AN37" i="1"/>
  <c r="AL37" i="1"/>
  <c r="O37" i="1" s="1"/>
  <c r="AL38" i="1"/>
  <c r="O38" i="1" s="1"/>
  <c r="AN38" i="1"/>
  <c r="C42" i="1"/>
  <c r="A31" i="2"/>
  <c r="D30" i="2"/>
  <c r="G35" i="2"/>
  <c r="T41" i="1"/>
  <c r="U41" i="1" s="1"/>
  <c r="AI41" i="1"/>
  <c r="W41" i="1"/>
  <c r="F41" i="1" s="1"/>
  <c r="N41" i="1"/>
  <c r="A42" i="1"/>
  <c r="AJ39" i="1"/>
  <c r="AP40" i="1"/>
  <c r="AO40" i="1"/>
  <c r="AQ40" i="1"/>
  <c r="X40" i="1"/>
  <c r="G40" i="1" s="1"/>
  <c r="AB40" i="1" s="1"/>
  <c r="L40" i="1" s="1"/>
  <c r="AF39" i="1"/>
  <c r="J43" i="1" l="1"/>
  <c r="Y40" i="1"/>
  <c r="Z40" i="1" s="1"/>
  <c r="H40" i="1" s="1"/>
  <c r="AA40" i="1" s="1"/>
  <c r="AG40" i="1" s="1"/>
  <c r="K40" i="1" s="1"/>
  <c r="G36" i="2"/>
  <c r="A32" i="2"/>
  <c r="D31" i="2"/>
  <c r="AJ40" i="1"/>
  <c r="AF40" i="1"/>
  <c r="AI42" i="1"/>
  <c r="W42" i="1"/>
  <c r="N42" i="1"/>
  <c r="N43" i="1" s="1"/>
  <c r="T42" i="1"/>
  <c r="U42" i="1" s="1"/>
  <c r="AO41" i="1"/>
  <c r="AP41" i="1"/>
  <c r="AQ41" i="1"/>
  <c r="AN39" i="1"/>
  <c r="AM39" i="1"/>
  <c r="P39" i="1" s="1"/>
  <c r="AL39" i="1"/>
  <c r="O39" i="1" s="1"/>
  <c r="X41" i="1"/>
  <c r="G41" i="1" s="1"/>
  <c r="AB41" i="1" l="1"/>
  <c r="L41" i="1" s="1"/>
  <c r="Y41" i="1"/>
  <c r="Z41" i="1" s="1"/>
  <c r="H41" i="1" s="1"/>
  <c r="AA41" i="1" s="1"/>
  <c r="AG41" i="1" s="1"/>
  <c r="K41" i="1" s="1"/>
  <c r="A33" i="2"/>
  <c r="D32" i="2"/>
  <c r="G37" i="2"/>
  <c r="AJ42" i="1"/>
  <c r="AK17" i="1"/>
  <c r="AK18" i="1"/>
  <c r="M18" i="1" s="1"/>
  <c r="AK21" i="1"/>
  <c r="M21" i="1" s="1"/>
  <c r="AK20" i="1"/>
  <c r="M20" i="1" s="1"/>
  <c r="AK19" i="1"/>
  <c r="M19" i="1" s="1"/>
  <c r="AK23" i="1"/>
  <c r="M23" i="1" s="1"/>
  <c r="AK26" i="1"/>
  <c r="M26" i="1" s="1"/>
  <c r="AK22" i="1"/>
  <c r="M22" i="1" s="1"/>
  <c r="AK25" i="1"/>
  <c r="M25" i="1" s="1"/>
  <c r="AK27" i="1"/>
  <c r="M27" i="1" s="1"/>
  <c r="AK28" i="1"/>
  <c r="M28" i="1" s="1"/>
  <c r="AK30" i="1"/>
  <c r="M30" i="1" s="1"/>
  <c r="AK31" i="1"/>
  <c r="M31" i="1" s="1"/>
  <c r="AK29" i="1"/>
  <c r="M29" i="1" s="1"/>
  <c r="AK32" i="1"/>
  <c r="M32" i="1" s="1"/>
  <c r="AK33" i="1"/>
  <c r="M33" i="1" s="1"/>
  <c r="AK35" i="1"/>
  <c r="M35" i="1" s="1"/>
  <c r="AK34" i="1"/>
  <c r="M34" i="1" s="1"/>
  <c r="AM40" i="1"/>
  <c r="P40" i="1" s="1"/>
  <c r="AN40" i="1"/>
  <c r="AL40" i="1"/>
  <c r="O40" i="1" s="1"/>
  <c r="AO42" i="1"/>
  <c r="AO43" i="1" s="1"/>
  <c r="AQ42" i="1"/>
  <c r="AQ43" i="1" s="1"/>
  <c r="AP42" i="1"/>
  <c r="AP43" i="1" s="1"/>
  <c r="E3" i="1"/>
  <c r="F42" i="1"/>
  <c r="F43" i="1" s="1"/>
  <c r="W43" i="1"/>
  <c r="B7" i="2" s="1"/>
  <c r="AJ41" i="1"/>
  <c r="AF41" i="1" l="1"/>
  <c r="AM41" i="1" s="1"/>
  <c r="P41" i="1" s="1"/>
  <c r="G38" i="2"/>
  <c r="A34" i="2"/>
  <c r="D33" i="2"/>
  <c r="B21" i="3"/>
  <c r="M17" i="1"/>
  <c r="H7" i="2"/>
  <c r="E7" i="2" s="1"/>
  <c r="B8" i="2"/>
  <c r="X42" i="1"/>
  <c r="AL41" i="1" l="1"/>
  <c r="O41" i="1" s="1"/>
  <c r="AN41" i="1"/>
  <c r="G39" i="2"/>
  <c r="A35" i="2"/>
  <c r="D34" i="2"/>
  <c r="C30" i="3"/>
  <c r="H5" i="1"/>
  <c r="E23" i="3" s="1"/>
  <c r="B9" i="2"/>
  <c r="H8" i="2"/>
  <c r="E8" i="2" s="1"/>
  <c r="X43" i="1"/>
  <c r="G42" i="1"/>
  <c r="G43" i="1" s="1"/>
  <c r="J7" i="2"/>
  <c r="J5" i="2" s="1" a="1"/>
  <c r="F7" i="2"/>
  <c r="Y42" i="1" l="1"/>
  <c r="Y43" i="1" s="1"/>
  <c r="A36" i="2"/>
  <c r="D35" i="2"/>
  <c r="G40" i="2"/>
  <c r="AB42" i="1"/>
  <c r="B10" i="2"/>
  <c r="H9" i="2"/>
  <c r="E9" i="2" s="1"/>
  <c r="I7" i="2"/>
  <c r="K7" i="2"/>
  <c r="J8" i="2"/>
  <c r="F8" i="2"/>
  <c r="I8" i="2" s="1"/>
  <c r="AK36" i="1" l="1"/>
  <c r="M36" i="1" s="1"/>
  <c r="Z42" i="1"/>
  <c r="Z43" i="1" s="1"/>
  <c r="G41" i="2"/>
  <c r="A37" i="2"/>
  <c r="D36" i="2"/>
  <c r="L42" i="1"/>
  <c r="L43" i="1" s="1"/>
  <c r="AB43" i="1"/>
  <c r="AK24" i="1"/>
  <c r="AK37" i="1"/>
  <c r="M37" i="1" s="1"/>
  <c r="AK39" i="1"/>
  <c r="M39" i="1" s="1"/>
  <c r="AK38" i="1"/>
  <c r="M38" i="1" s="1"/>
  <c r="AK40" i="1"/>
  <c r="M40" i="1" s="1"/>
  <c r="AK41" i="1"/>
  <c r="M41" i="1" s="1"/>
  <c r="AK42" i="1"/>
  <c r="M42" i="1" s="1"/>
  <c r="AF42" i="1"/>
  <c r="F9" i="2"/>
  <c r="J9" i="2"/>
  <c r="K8" i="2"/>
  <c r="B11" i="2"/>
  <c r="H10" i="2"/>
  <c r="E10" i="2" s="1"/>
  <c r="H42" i="1" l="1"/>
  <c r="I9" i="2"/>
  <c r="A38" i="2"/>
  <c r="D37" i="2"/>
  <c r="G42" i="2"/>
  <c r="J10" i="2"/>
  <c r="F10" i="2"/>
  <c r="I10" i="2" s="1"/>
  <c r="K9" i="2"/>
  <c r="H11" i="2"/>
  <c r="E11" i="2" s="1"/>
  <c r="B12" i="2"/>
  <c r="M24" i="1"/>
  <c r="M43" i="1" s="1"/>
  <c r="AK43" i="1"/>
  <c r="AM42" i="1"/>
  <c r="AL42" i="1"/>
  <c r="AN42" i="1"/>
  <c r="AN43" i="1" s="1"/>
  <c r="AF43" i="1"/>
  <c r="L44" i="1"/>
  <c r="AA42" i="1" l="1"/>
  <c r="AA43" i="1" s="1"/>
  <c r="H43" i="1"/>
  <c r="E4" i="1" s="1"/>
  <c r="E6" i="1" s="1"/>
  <c r="E7" i="1" s="1"/>
  <c r="B25" i="3" s="1"/>
  <c r="G43" i="2"/>
  <c r="A39" i="2"/>
  <c r="D38" i="2"/>
  <c r="K10" i="2"/>
  <c r="O42" i="1"/>
  <c r="O43" i="1" s="1"/>
  <c r="AL43" i="1"/>
  <c r="H12" i="2"/>
  <c r="E12" i="2" s="1"/>
  <c r="B13" i="2"/>
  <c r="P42" i="1"/>
  <c r="AM43" i="1"/>
  <c r="F11" i="2"/>
  <c r="J11" i="2"/>
  <c r="AG42" i="1" l="1"/>
  <c r="AG43" i="1" s="1"/>
  <c r="P43" i="1"/>
  <c r="B29" i="3" s="1"/>
  <c r="C29" i="3" s="1"/>
  <c r="B22" i="3"/>
  <c r="B24" i="3" s="1"/>
  <c r="I11" i="2"/>
  <c r="A40" i="2"/>
  <c r="D39" i="2"/>
  <c r="G44" i="2"/>
  <c r="K11" i="2"/>
  <c r="H13" i="2"/>
  <c r="E13" i="2" s="1"/>
  <c r="B14" i="2"/>
  <c r="J12" i="2"/>
  <c r="F12" i="2"/>
  <c r="I12" i="2" s="1"/>
  <c r="K42" i="1" l="1"/>
  <c r="K43" i="1" s="1"/>
  <c r="B28" i="3" s="1"/>
  <c r="F3" i="1"/>
  <c r="G3" i="1" s="1"/>
  <c r="G45" i="2"/>
  <c r="A41" i="2"/>
  <c r="D40" i="2"/>
  <c r="J13" i="2"/>
  <c r="F13" i="2"/>
  <c r="I13" i="2" s="1"/>
  <c r="K12" i="2"/>
  <c r="H14" i="2"/>
  <c r="E14" i="2" s="1"/>
  <c r="B15" i="2"/>
  <c r="C21" i="3" l="1"/>
  <c r="D21" i="3" s="1"/>
  <c r="F4" i="1"/>
  <c r="F6" i="1" s="1"/>
  <c r="F7" i="1" s="1"/>
  <c r="C25" i="3" s="1"/>
  <c r="D25" i="3" s="1"/>
  <c r="K44" i="1"/>
  <c r="C28" i="3"/>
  <c r="C31" i="3" s="1"/>
  <c r="B31" i="3"/>
  <c r="A42" i="2"/>
  <c r="D41" i="2"/>
  <c r="G46" i="2"/>
  <c r="F14" i="2"/>
  <c r="I14" i="2" s="1"/>
  <c r="J14" i="2"/>
  <c r="K13" i="2"/>
  <c r="H15" i="2"/>
  <c r="E15" i="2" s="1"/>
  <c r="B16" i="2"/>
  <c r="H3" i="1"/>
  <c r="E21" i="3" s="1"/>
  <c r="C22" i="3" l="1"/>
  <c r="D22" i="3" s="1"/>
  <c r="D24" i="3" s="1"/>
  <c r="G4" i="1"/>
  <c r="H4" i="1" s="1"/>
  <c r="E22" i="3" s="1"/>
  <c r="E24" i="3" s="1"/>
  <c r="G47" i="2"/>
  <c r="A43" i="2"/>
  <c r="D42" i="2"/>
  <c r="B17" i="2"/>
  <c r="H16" i="2"/>
  <c r="E16" i="2" s="1"/>
  <c r="J15" i="2"/>
  <c r="F15" i="2"/>
  <c r="K14" i="2"/>
  <c r="C24" i="3" l="1"/>
  <c r="G6" i="1"/>
  <c r="G7" i="1" s="1"/>
  <c r="I15" i="2"/>
  <c r="A44" i="2"/>
  <c r="D43" i="2"/>
  <c r="G48" i="2"/>
  <c r="B18" i="2"/>
  <c r="H17" i="2"/>
  <c r="E17" i="2" s="1"/>
  <c r="K15" i="2"/>
  <c r="J16" i="2"/>
  <c r="F16" i="2"/>
  <c r="I16" i="2" s="1"/>
  <c r="H6" i="1" l="1"/>
  <c r="G49" i="2"/>
  <c r="A45" i="2"/>
  <c r="D44" i="2"/>
  <c r="K16" i="2"/>
  <c r="F17" i="2"/>
  <c r="I17" i="2" s="1"/>
  <c r="J17" i="2"/>
  <c r="H18" i="2"/>
  <c r="E18" i="2" s="1"/>
  <c r="B19" i="2"/>
  <c r="A46" i="2" l="1"/>
  <c r="D45" i="2"/>
  <c r="G50" i="2"/>
  <c r="B20" i="2"/>
  <c r="H19" i="2"/>
  <c r="E19" i="2" s="1"/>
  <c r="J18" i="2"/>
  <c r="F18" i="2"/>
  <c r="I18" i="2" s="1"/>
  <c r="K17" i="2"/>
  <c r="G51" i="2" l="1"/>
  <c r="A47" i="2"/>
  <c r="D46" i="2"/>
  <c r="B21" i="2"/>
  <c r="H20" i="2"/>
  <c r="E20" i="2" s="1"/>
  <c r="K18" i="2"/>
  <c r="J19" i="2"/>
  <c r="F19" i="2"/>
  <c r="I19" i="2" s="1"/>
  <c r="A48" i="2" l="1"/>
  <c r="D47" i="2"/>
  <c r="G52" i="2"/>
  <c r="J20" i="2"/>
  <c r="F20" i="2"/>
  <c r="I20" i="2" s="1"/>
  <c r="K19" i="2"/>
  <c r="B22" i="2"/>
  <c r="H21" i="2"/>
  <c r="E21" i="2" s="1"/>
  <c r="G53" i="2" l="1"/>
  <c r="A49" i="2"/>
  <c r="D48" i="2"/>
  <c r="H22" i="2"/>
  <c r="E22" i="2" s="1"/>
  <c r="B23" i="2"/>
  <c r="K20" i="2"/>
  <c r="J21" i="2"/>
  <c r="F21" i="2"/>
  <c r="I21" i="2" s="1"/>
  <c r="A50" i="2" l="1"/>
  <c r="D49" i="2"/>
  <c r="G54" i="2"/>
  <c r="B24" i="2"/>
  <c r="H23" i="2"/>
  <c r="E23" i="2" s="1"/>
  <c r="K21" i="2"/>
  <c r="J22" i="2"/>
  <c r="F22" i="2"/>
  <c r="I22" i="2" s="1"/>
  <c r="G55" i="2" l="1"/>
  <c r="A51" i="2"/>
  <c r="D50" i="2"/>
  <c r="K22" i="2"/>
  <c r="B25" i="2"/>
  <c r="H24" i="2"/>
  <c r="E24" i="2" s="1"/>
  <c r="J23" i="2"/>
  <c r="F23" i="2"/>
  <c r="I23" i="2" s="1"/>
  <c r="A52" i="2" l="1"/>
  <c r="D51" i="2"/>
  <c r="G56" i="2"/>
  <c r="K23" i="2"/>
  <c r="F24" i="2"/>
  <c r="I24" i="2" s="1"/>
  <c r="J24" i="2"/>
  <c r="B26" i="2"/>
  <c r="H25" i="2"/>
  <c r="E25" i="2" s="1"/>
  <c r="G57" i="2" l="1"/>
  <c r="A53" i="2"/>
  <c r="D52" i="2"/>
  <c r="H26" i="2"/>
  <c r="E26" i="2" s="1"/>
  <c r="B27" i="2"/>
  <c r="K24" i="2"/>
  <c r="J25" i="2"/>
  <c r="F25" i="2"/>
  <c r="I25" i="2" s="1"/>
  <c r="A54" i="2" l="1"/>
  <c r="D53" i="2"/>
  <c r="G58" i="2"/>
  <c r="H27" i="2"/>
  <c r="E27" i="2" s="1"/>
  <c r="B28" i="2"/>
  <c r="K25" i="2"/>
  <c r="J26" i="2"/>
  <c r="F26" i="2"/>
  <c r="I26" i="2" s="1"/>
  <c r="G59" i="2" l="1"/>
  <c r="A55" i="2"/>
  <c r="D54" i="2"/>
  <c r="K26" i="2"/>
  <c r="F27" i="2"/>
  <c r="I27" i="2" s="1"/>
  <c r="J27" i="2"/>
  <c r="B29" i="2"/>
  <c r="H28" i="2"/>
  <c r="E28" i="2" s="1"/>
  <c r="A56" i="2" l="1"/>
  <c r="D55" i="2"/>
  <c r="G60" i="2"/>
  <c r="J28" i="2"/>
  <c r="F28" i="2"/>
  <c r="I28" i="2" s="1"/>
  <c r="H29" i="2"/>
  <c r="E29" i="2" s="1"/>
  <c r="B30" i="2"/>
  <c r="K27" i="2"/>
  <c r="G61" i="2" l="1"/>
  <c r="A57" i="2"/>
  <c r="D56" i="2"/>
  <c r="K28" i="2"/>
  <c r="H30" i="2"/>
  <c r="E30" i="2" s="1"/>
  <c r="B31" i="2"/>
  <c r="F29" i="2"/>
  <c r="I29" i="2" s="1"/>
  <c r="J29" i="2"/>
  <c r="A58" i="2" l="1"/>
  <c r="D57" i="2"/>
  <c r="G62" i="2"/>
  <c r="K29" i="2"/>
  <c r="B32" i="2"/>
  <c r="H31" i="2"/>
  <c r="E31" i="2" s="1"/>
  <c r="J30" i="2"/>
  <c r="F30" i="2"/>
  <c r="I30" i="2" s="1"/>
  <c r="G63" i="2" l="1"/>
  <c r="A59" i="2"/>
  <c r="D58" i="2"/>
  <c r="K30" i="2"/>
  <c r="F31" i="2"/>
  <c r="I31" i="2" s="1"/>
  <c r="J31" i="2"/>
  <c r="B33" i="2"/>
  <c r="H32" i="2"/>
  <c r="E32" i="2" s="1"/>
  <c r="A60" i="2" l="1"/>
  <c r="D59" i="2"/>
  <c r="G64" i="2"/>
  <c r="F32" i="2"/>
  <c r="I32" i="2" s="1"/>
  <c r="J32" i="2"/>
  <c r="H33" i="2"/>
  <c r="E33" i="2" s="1"/>
  <c r="B34" i="2"/>
  <c r="K31" i="2"/>
  <c r="G65" i="2" l="1"/>
  <c r="A61" i="2"/>
  <c r="D60" i="2"/>
  <c r="B35" i="2"/>
  <c r="H34" i="2"/>
  <c r="E34" i="2" s="1"/>
  <c r="J33" i="2"/>
  <c r="F33" i="2"/>
  <c r="I33" i="2" s="1"/>
  <c r="K32" i="2"/>
  <c r="A62" i="2" l="1"/>
  <c r="D61" i="2"/>
  <c r="G66" i="2"/>
  <c r="F34" i="2"/>
  <c r="I34" i="2" s="1"/>
  <c r="J34" i="2"/>
  <c r="B36" i="2"/>
  <c r="H35" i="2"/>
  <c r="E35" i="2" s="1"/>
  <c r="K33" i="2"/>
  <c r="G67" i="2" l="1"/>
  <c r="A63" i="2"/>
  <c r="D62" i="2"/>
  <c r="J35" i="2"/>
  <c r="F35" i="2"/>
  <c r="I35" i="2" s="1"/>
  <c r="B37" i="2"/>
  <c r="H36" i="2"/>
  <c r="E36" i="2" s="1"/>
  <c r="K34" i="2"/>
  <c r="A64" i="2" l="1"/>
  <c r="D63" i="2"/>
  <c r="K35" i="2"/>
  <c r="J36" i="2"/>
  <c r="F36" i="2"/>
  <c r="I36" i="2" s="1"/>
  <c r="H37" i="2"/>
  <c r="E37" i="2" s="1"/>
  <c r="B38" i="2"/>
  <c r="A65" i="2" l="1"/>
  <c r="D64" i="2"/>
  <c r="J37" i="2"/>
  <c r="F37" i="2"/>
  <c r="I37" i="2" s="1"/>
  <c r="K36" i="2"/>
  <c r="H38" i="2"/>
  <c r="E38" i="2" s="1"/>
  <c r="B39" i="2"/>
  <c r="A66" i="2" l="1"/>
  <c r="D65" i="2"/>
  <c r="B40" i="2"/>
  <c r="H39" i="2"/>
  <c r="E39" i="2" s="1"/>
  <c r="F38" i="2"/>
  <c r="I38" i="2" s="1"/>
  <c r="J38" i="2"/>
  <c r="K37" i="2"/>
  <c r="A67" i="2" l="1"/>
  <c r="D67" i="2" s="1"/>
  <c r="D66" i="2"/>
  <c r="B41" i="2"/>
  <c r="H40" i="2"/>
  <c r="E40" i="2" s="1"/>
  <c r="K38" i="2"/>
  <c r="F39" i="2"/>
  <c r="I39" i="2" s="1"/>
  <c r="J39" i="2"/>
  <c r="K39" i="2" l="1"/>
  <c r="J40" i="2"/>
  <c r="F40" i="2"/>
  <c r="I40" i="2" s="1"/>
  <c r="H41" i="2"/>
  <c r="E41" i="2" s="1"/>
  <c r="B42" i="2"/>
  <c r="F41" i="2" l="1"/>
  <c r="I41" i="2" s="1"/>
  <c r="J41" i="2"/>
  <c r="K40" i="2"/>
  <c r="H42" i="2"/>
  <c r="E42" i="2" s="1"/>
  <c r="B43" i="2"/>
  <c r="H43" i="2" l="1"/>
  <c r="E43" i="2" s="1"/>
  <c r="B44" i="2"/>
  <c r="K41" i="2"/>
  <c r="J42" i="2"/>
  <c r="F42" i="2"/>
  <c r="I42" i="2" s="1"/>
  <c r="K42" i="2" l="1"/>
  <c r="J43" i="2"/>
  <c r="F43" i="2"/>
  <c r="I43" i="2" s="1"/>
  <c r="B45" i="2"/>
  <c r="H44" i="2"/>
  <c r="E44" i="2" s="1"/>
  <c r="J44" i="2" l="1"/>
  <c r="F44" i="2"/>
  <c r="I44" i="2" s="1"/>
  <c r="B46" i="2"/>
  <c r="H45" i="2"/>
  <c r="E45" i="2" s="1"/>
  <c r="K43" i="2"/>
  <c r="K44" i="2" l="1"/>
  <c r="J45" i="2"/>
  <c r="F45" i="2"/>
  <c r="I45" i="2" s="1"/>
  <c r="B47" i="2"/>
  <c r="H46" i="2"/>
  <c r="E46" i="2" s="1"/>
  <c r="F46" i="2" l="1"/>
  <c r="I46" i="2" s="1"/>
  <c r="J46" i="2"/>
  <c r="B48" i="2"/>
  <c r="H47" i="2"/>
  <c r="E47" i="2" s="1"/>
  <c r="K45" i="2"/>
  <c r="F47" i="2" l="1"/>
  <c r="I47" i="2" s="1"/>
  <c r="J47" i="2"/>
  <c r="H48" i="2"/>
  <c r="E48" i="2" s="1"/>
  <c r="B49" i="2"/>
  <c r="K46" i="2"/>
  <c r="K47" i="2" l="1"/>
  <c r="H49" i="2"/>
  <c r="E49" i="2" s="1"/>
  <c r="B50" i="2"/>
  <c r="J48" i="2"/>
  <c r="F48" i="2"/>
  <c r="I48" i="2" s="1"/>
  <c r="K48" i="2" l="1"/>
  <c r="H50" i="2"/>
  <c r="E50" i="2" s="1"/>
  <c r="B51" i="2"/>
  <c r="J49" i="2"/>
  <c r="F49" i="2"/>
  <c r="I49" i="2" s="1"/>
  <c r="K49" i="2" l="1"/>
  <c r="H51" i="2"/>
  <c r="E51" i="2" s="1"/>
  <c r="B52" i="2"/>
  <c r="J50" i="2"/>
  <c r="F50" i="2"/>
  <c r="I50" i="2" s="1"/>
  <c r="K50" i="2" l="1"/>
  <c r="H52" i="2"/>
  <c r="E52" i="2" s="1"/>
  <c r="B53" i="2"/>
  <c r="J51" i="2"/>
  <c r="F51" i="2"/>
  <c r="I51" i="2" s="1"/>
  <c r="K51" i="2" l="1"/>
  <c r="H53" i="2"/>
  <c r="E53" i="2" s="1"/>
  <c r="B54" i="2"/>
  <c r="J52" i="2"/>
  <c r="F52" i="2"/>
  <c r="I52" i="2" s="1"/>
  <c r="K52" i="2" l="1"/>
  <c r="H54" i="2"/>
  <c r="E54" i="2" s="1"/>
  <c r="B55" i="2"/>
  <c r="J53" i="2"/>
  <c r="F53" i="2"/>
  <c r="I53" i="2" s="1"/>
  <c r="K53" i="2" l="1"/>
  <c r="H55" i="2"/>
  <c r="E55" i="2" s="1"/>
  <c r="B56" i="2"/>
  <c r="J54" i="2"/>
  <c r="F54" i="2"/>
  <c r="I54" i="2" s="1"/>
  <c r="K54" i="2" l="1"/>
  <c r="H56" i="2"/>
  <c r="E56" i="2" s="1"/>
  <c r="B57" i="2"/>
  <c r="J55" i="2"/>
  <c r="F55" i="2"/>
  <c r="I55" i="2" s="1"/>
  <c r="K55" i="2" l="1"/>
  <c r="H57" i="2"/>
  <c r="E57" i="2" s="1"/>
  <c r="B58" i="2"/>
  <c r="J56" i="2"/>
  <c r="F56" i="2"/>
  <c r="I56" i="2" s="1"/>
  <c r="K56" i="2" l="1"/>
  <c r="H58" i="2"/>
  <c r="E58" i="2" s="1"/>
  <c r="B59" i="2"/>
  <c r="J57" i="2"/>
  <c r="F57" i="2"/>
  <c r="I57" i="2" s="1"/>
  <c r="K57" i="2" l="1"/>
  <c r="H59" i="2"/>
  <c r="E59" i="2" s="1"/>
  <c r="B60" i="2"/>
  <c r="J58" i="2"/>
  <c r="F58" i="2"/>
  <c r="I58" i="2" s="1"/>
  <c r="K58" i="2" l="1"/>
  <c r="H60" i="2"/>
  <c r="E60" i="2" s="1"/>
  <c r="B61" i="2"/>
  <c r="J59" i="2"/>
  <c r="F59" i="2"/>
  <c r="I59" i="2" s="1"/>
  <c r="K59" i="2" l="1"/>
  <c r="B62" i="2"/>
  <c r="H61" i="2"/>
  <c r="E61" i="2" s="1"/>
  <c r="F60" i="2"/>
  <c r="I60" i="2" s="1"/>
  <c r="J60" i="2"/>
  <c r="J61" i="2" l="1"/>
  <c r="F61" i="2"/>
  <c r="I61" i="2" s="1"/>
  <c r="B63" i="2"/>
  <c r="H62" i="2"/>
  <c r="E62" i="2" s="1"/>
  <c r="K60" i="2"/>
  <c r="K61" i="2" l="1"/>
  <c r="J62" i="2"/>
  <c r="F62" i="2"/>
  <c r="I62" i="2" s="1"/>
  <c r="B64" i="2"/>
  <c r="H63" i="2"/>
  <c r="E63" i="2" s="1"/>
  <c r="B65" i="2" l="1"/>
  <c r="H64" i="2"/>
  <c r="E64" i="2" s="1"/>
  <c r="K62" i="2"/>
  <c r="J63" i="2"/>
  <c r="F63" i="2"/>
  <c r="I63" i="2" s="1"/>
  <c r="J64" i="2" l="1"/>
  <c r="F64" i="2"/>
  <c r="I64" i="2" s="1"/>
  <c r="K63" i="2"/>
  <c r="H65" i="2"/>
  <c r="E65" i="2" s="1"/>
  <c r="B66" i="2"/>
  <c r="J65" i="2" l="1"/>
  <c r="F65" i="2"/>
  <c r="I65" i="2" s="1"/>
  <c r="K64" i="2"/>
  <c r="H66" i="2"/>
  <c r="E66" i="2" s="1"/>
  <c r="B67" i="2"/>
  <c r="H67" i="2" s="1"/>
  <c r="E67" i="2" s="1"/>
  <c r="F67" i="2" l="1"/>
  <c r="J67" i="2"/>
  <c r="F66" i="2"/>
  <c r="I66" i="2" s="1"/>
  <c r="J66" i="2"/>
  <c r="L62" i="2" s="1"/>
  <c r="K65" i="2"/>
  <c r="L65" i="2" l="1"/>
  <c r="L59" i="2"/>
  <c r="L61" i="2"/>
  <c r="L63" i="2"/>
  <c r="L60" i="2"/>
  <c r="L7" i="2"/>
  <c r="J5" i="2"/>
  <c r="L8" i="2"/>
  <c r="L9" i="2"/>
  <c r="L10" i="2"/>
  <c r="L12" i="2"/>
  <c r="L13" i="2"/>
  <c r="L11" i="2"/>
  <c r="L14" i="2"/>
  <c r="L17" i="2"/>
  <c r="L16" i="2"/>
  <c r="L15" i="2"/>
  <c r="L19" i="2"/>
  <c r="L18" i="2"/>
  <c r="L20" i="2"/>
  <c r="L24" i="2"/>
  <c r="L22" i="2"/>
  <c r="L21" i="2"/>
  <c r="L26" i="2"/>
  <c r="L23" i="2"/>
  <c r="L25" i="2"/>
  <c r="L27" i="2"/>
  <c r="L28" i="2"/>
  <c r="L30" i="2"/>
  <c r="L29" i="2"/>
  <c r="L31" i="2"/>
  <c r="L32" i="2"/>
  <c r="L33" i="2"/>
  <c r="L34" i="2"/>
  <c r="L35" i="2"/>
  <c r="L36" i="2"/>
  <c r="L38" i="2"/>
  <c r="L37" i="2"/>
  <c r="L41" i="2"/>
  <c r="L39" i="2"/>
  <c r="L40" i="2"/>
  <c r="L42" i="2"/>
  <c r="L43" i="2"/>
  <c r="L44" i="2"/>
  <c r="L46" i="2"/>
  <c r="L45" i="2"/>
  <c r="L48" i="2"/>
  <c r="L47" i="2"/>
  <c r="L51" i="2"/>
  <c r="L49" i="2"/>
  <c r="L50" i="2"/>
  <c r="L52" i="2"/>
  <c r="L54" i="2"/>
  <c r="L53" i="2"/>
  <c r="L56" i="2"/>
  <c r="L55" i="2"/>
  <c r="L57" i="2"/>
  <c r="L58" i="2"/>
  <c r="I67" i="2"/>
  <c r="B44" i="1" a="1"/>
  <c r="B44" i="1" s="1"/>
  <c r="L64" i="2"/>
  <c r="L66" i="2"/>
  <c r="K66" i="2"/>
  <c r="L67" i="2"/>
  <c r="K67" i="2"/>
  <c r="J4" i="2"/>
  <c r="B11" i="1" l="1"/>
  <c r="C12" i="3" s="1"/>
  <c r="B10" i="1"/>
  <c r="C11" i="3" s="1"/>
  <c r="E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cartcast</author>
  </authors>
  <commentList>
    <comment ref="E10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cartcast:</t>
        </r>
        <r>
          <rPr>
            <sz val="8"/>
            <color indexed="81"/>
            <rFont val="Tahoma"/>
            <family val="2"/>
          </rPr>
          <t xml:space="preserve">
Need range of possible returns</t>
        </r>
      </text>
    </comment>
  </commentList>
</comments>
</file>

<file path=xl/sharedStrings.xml><?xml version="1.0" encoding="utf-8"?>
<sst xmlns="http://schemas.openxmlformats.org/spreadsheetml/2006/main" count="162" uniqueCount="109">
  <si>
    <t>Date of Birth:</t>
  </si>
  <si>
    <t>CONTRIBUTION SUMMARY</t>
  </si>
  <si>
    <t>Parameters</t>
  </si>
  <si>
    <t>Annual Regular Pay:</t>
  </si>
  <si>
    <t>Employee</t>
  </si>
  <si>
    <t>Company</t>
  </si>
  <si>
    <t>Total</t>
  </si>
  <si>
    <t>% of Pay</t>
  </si>
  <si>
    <t>SRP Basic:</t>
  </si>
  <si>
    <t>SRP</t>
  </si>
  <si>
    <t>Pay Periods:</t>
  </si>
  <si>
    <t>First Pay Date:</t>
  </si>
  <si>
    <t>SRP Bonus Deferral %:</t>
  </si>
  <si>
    <t>Pension</t>
  </si>
  <si>
    <t>Bonus Pay Date:</t>
  </si>
  <si>
    <t>RECOMMENDED DEFERRAL RATES:</t>
  </si>
  <si>
    <t>SRP Deferred Salary Rate:</t>
  </si>
  <si>
    <t>Optimal Thrift P/T Rate:</t>
  </si>
  <si>
    <t>=Pension Pay Credits</t>
  </si>
  <si>
    <t>=SRP Contributions</t>
  </si>
  <si>
    <t xml:space="preserve"> Pay Date</t>
  </si>
  <si>
    <t>Merit %</t>
  </si>
  <si>
    <t>Regular Pay/Bonus
(Unlimited)</t>
  </si>
  <si>
    <t>Thrift
Pre-tax</t>
  </si>
  <si>
    <t>Pension Pay Credit</t>
  </si>
  <si>
    <t>SRP
Deferred Comp/Bonus</t>
  </si>
  <si>
    <t>SRP
Basic</t>
  </si>
  <si>
    <t>SRP
Base</t>
  </si>
  <si>
    <t>SRP Pension</t>
  </si>
  <si>
    <t>Factor</t>
  </si>
  <si>
    <t>Pay Period End Date</t>
  </si>
  <si>
    <t>Age @ Pay Period-End</t>
  </si>
  <si>
    <t>Regular Pay (Unlimited)</t>
  </si>
  <si>
    <t>Bonus (Unlimited)</t>
  </si>
  <si>
    <t>Unlimited Pay less Deferred Comp</t>
  </si>
  <si>
    <t>402(g) Comp</t>
  </si>
  <si>
    <t>Pre-tax Comp</t>
  </si>
  <si>
    <t>Pre-tax Match Comp</t>
  </si>
  <si>
    <t>Base/Pension Comp</t>
  </si>
  <si>
    <t>After-tax Comp</t>
  </si>
  <si>
    <t>Catch-up Comp</t>
  </si>
  <si>
    <t>After-tax  Match Comp</t>
  </si>
  <si>
    <t>Match/Base/Pension Restor Comp</t>
  </si>
  <si>
    <t>Thrift Pre-tax Match</t>
  </si>
  <si>
    <t>Thrift After-tax Match</t>
  </si>
  <si>
    <t>Pension Credit Qtr?</t>
  </si>
  <si>
    <t>Pension Credit Date?</t>
  </si>
  <si>
    <t>Pension Eligible Pay</t>
  </si>
  <si>
    <t>SRP Restoration Match</t>
  </si>
  <si>
    <t>SRP Restoration Base</t>
  </si>
  <si>
    <t>SRP Restoration Pension</t>
  </si>
  <si>
    <t>SRP Deferred Match</t>
  </si>
  <si>
    <t>SRP Deferred Base</t>
  </si>
  <si>
    <t>SRP Deferred Pension</t>
  </si>
  <si>
    <t>(Hide)</t>
  </si>
  <si>
    <t>End</t>
  </si>
  <si>
    <t>Nearest Pre-tax Value:</t>
  </si>
  <si>
    <t>Count of maximum Co. Match values</t>
  </si>
  <si>
    <t>Row of maximum Co. Match value</t>
  </si>
  <si>
    <t>Regular Pay
(Unlimited)</t>
  </si>
  <si>
    <t>Bonus</t>
  </si>
  <si>
    <t>SRP Deferred Bonus</t>
  </si>
  <si>
    <t>SRP
Deferred Comp</t>
  </si>
  <si>
    <t>EE P/T Ttl</t>
  </si>
  <si>
    <t>SRP Deferral</t>
  </si>
  <si>
    <t>EE P/T Ttl Rate</t>
  </si>
  <si>
    <t>Co. Match</t>
  </si>
  <si>
    <t>Co. Match Rate</t>
  </si>
  <si>
    <t xml:space="preserve"> SRP Deferred Salary Rate:</t>
  </si>
  <si>
    <t>SELECTED DEFERRAL RATES:</t>
  </si>
  <si>
    <t>Optimization of Pre-tax</t>
  </si>
  <si>
    <t>Maximization of Company Match</t>
  </si>
  <si>
    <t>Thrift P/T Rate:</t>
  </si>
  <si>
    <r>
      <t>←</t>
    </r>
    <r>
      <rPr>
        <b/>
        <i/>
        <sz val="8"/>
        <color indexed="10"/>
        <rFont val="Arial"/>
        <family val="2"/>
      </rPr>
      <t>Enter Data</t>
    </r>
  </si>
  <si>
    <t>1. Enter the following data</t>
  </si>
  <si>
    <t>2. Review Recommended Deferral Rates</t>
  </si>
  <si>
    <t>3. Enter Pre-tax Rates</t>
  </si>
  <si>
    <t>a. Total Contributions by Source</t>
  </si>
  <si>
    <t>Amount</t>
  </si>
  <si>
    <t>To Optimize P/T Election:</t>
  </si>
  <si>
    <t>b. Distribution of Company Contributions</t>
  </si>
  <si>
    <t>401(k) P/T Rate:</t>
  </si>
  <si>
    <t>401(k) After-tax Rate</t>
  </si>
  <si>
    <t>401(k) Eligible Comp
(Limited)</t>
  </si>
  <si>
    <t>401(k)
After-tax</t>
  </si>
  <si>
    <t>401(k) Match</t>
  </si>
  <si>
    <t>401(k)
Base</t>
  </si>
  <si>
    <t>401(k) Comp Limit:</t>
  </si>
  <si>
    <t>401(k) Before-Tax Limit:</t>
  </si>
  <si>
    <t>401(k) Catch-Up Limit:</t>
  </si>
  <si>
    <t>Total 401(k) Contributions Limit:</t>
  </si>
  <si>
    <t>=401(k) Contributions</t>
  </si>
  <si>
    <t>401(k)</t>
  </si>
  <si>
    <t>401(k) Before-tax Rate:</t>
  </si>
  <si>
    <t>401(k) Match/SRP Basic</t>
  </si>
  <si>
    <t>401(k)/SRP Base</t>
  </si>
  <si>
    <t>401(k) Before-tax Rate</t>
  </si>
  <si>
    <t>401(k) Catch-up Rate</t>
  </si>
  <si>
    <t xml:space="preserve">401(k)
Before-tax </t>
  </si>
  <si>
    <t>401(k) Catch-up</t>
  </si>
  <si>
    <t>Estimated 2023 Merit Increase:</t>
  </si>
  <si>
    <t>Annual Regular Pay as of 12/31/2025:</t>
  </si>
  <si>
    <t>SRP Bonus Deferral Election Made for 2025 Plan Year:</t>
  </si>
  <si>
    <t>Desired Total 401(k)/SRP Before-Tax Contributions in 2026
(do not include 401(k) catch-up contributions):</t>
  </si>
  <si>
    <t>Estimated 2026 Merit Increase:</t>
  </si>
  <si>
    <t>Desired 2026 Before-Tax Ttl:</t>
  </si>
  <si>
    <t>Estimated 2026 Bonus:</t>
  </si>
  <si>
    <t>Estimated Bonus Earned in 2025 (to be paid in 2026):</t>
  </si>
  <si>
    <t>4. Review Estimated 2026 Contributions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</si>
</sst>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&quot;$&quot;#,##0"/>
    <numFmt numFmtId="165" formatCode="0.0%"/>
    <numFmt numFmtId="166" formatCode="&quot;$&quot;#,##0.00"/>
    <numFmt numFmtId="167" formatCode="_(* #,##0_);_(* \(#,##0\);_(* &quot;-&quot;??_);_(@_)"/>
  </numFmts>
  <fonts count="44" x14ac:knownFonts="1">
    <font>
      <sz val="10"/>
      <name val="Arial"/>
    </font>
    <font>
      <sz val="10"/>
      <name val="Arial"/>
    </font>
    <font>
      <i/>
      <sz val="8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i/>
      <sz val="10"/>
      <color indexed="43"/>
      <name val="Arial"/>
      <family val="2"/>
    </font>
    <font>
      <b/>
      <sz val="10"/>
      <color indexed="43"/>
      <name val="Arial"/>
      <family val="2"/>
    </font>
    <font>
      <b/>
      <i/>
      <u/>
      <sz val="10"/>
      <color indexed="43"/>
      <name val="Arial"/>
      <family val="2"/>
    </font>
    <font>
      <sz val="10"/>
      <color indexed="43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8"/>
      <color indexed="18"/>
      <name val="Arial"/>
      <family val="2"/>
    </font>
    <font>
      <sz val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9"/>
      <color indexed="43"/>
      <name val="Arial"/>
      <family val="2"/>
    </font>
    <font>
      <b/>
      <i/>
      <sz val="10"/>
      <color indexed="13"/>
      <name val="Arial"/>
      <family val="2"/>
    </font>
    <font>
      <sz val="10"/>
      <color indexed="13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9"/>
      <color indexed="43"/>
      <name val="Arial"/>
      <family val="2"/>
    </font>
    <font>
      <i/>
      <u/>
      <sz val="9"/>
      <color indexed="43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i/>
      <u/>
      <sz val="9"/>
      <name val="Arial"/>
      <family val="2"/>
    </font>
    <font>
      <sz val="9"/>
      <color indexed="18"/>
      <name val="Arial"/>
      <family val="2"/>
    </font>
    <font>
      <b/>
      <i/>
      <sz val="9"/>
      <color indexed="18"/>
      <name val="Arial"/>
      <family val="2"/>
    </font>
    <font>
      <b/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i/>
      <sz val="9"/>
      <name val="Arial"/>
      <family val="2"/>
    </font>
    <font>
      <b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9"/>
      <color indexed="18"/>
      <name val="Arial"/>
      <family val="2"/>
    </font>
    <font>
      <i/>
      <u/>
      <sz val="9"/>
      <color indexed="43"/>
      <name val="Arial"/>
      <family val="2"/>
    </font>
    <font>
      <sz val="9"/>
      <color indexed="43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i/>
      <sz val="9"/>
      <color theme="0"/>
      <name val="Arial"/>
      <family val="2"/>
    </font>
    <font>
      <b/>
      <i/>
      <sz val="10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hair">
        <color indexed="1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hair">
        <color indexed="18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48"/>
      </left>
      <right style="hair">
        <color indexed="48"/>
      </right>
      <top style="hair">
        <color indexed="48"/>
      </top>
      <bottom style="hair">
        <color indexed="4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18"/>
      </right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18"/>
      </right>
      <top/>
      <bottom style="thin">
        <color indexed="18"/>
      </bottom>
      <diagonal/>
    </border>
    <border>
      <left/>
      <right/>
      <top style="dashed">
        <color indexed="64"/>
      </top>
      <bottom/>
      <diagonal/>
    </border>
    <border>
      <left/>
      <right style="hair">
        <color indexed="18"/>
      </right>
      <top/>
      <bottom style="hair">
        <color indexed="18"/>
      </bottom>
      <diagonal/>
    </border>
    <border>
      <left style="hair">
        <color indexed="18"/>
      </left>
      <right/>
      <top/>
      <bottom style="hair">
        <color indexed="18"/>
      </bottom>
      <diagonal/>
    </border>
    <border>
      <left/>
      <right style="hair">
        <color indexed="18"/>
      </right>
      <top/>
      <bottom style="thin">
        <color indexed="18"/>
      </bottom>
      <diagonal/>
    </border>
    <border>
      <left style="hair">
        <color indexed="18"/>
      </left>
      <right/>
      <top/>
      <bottom/>
      <diagonal/>
    </border>
    <border>
      <left style="hair">
        <color indexed="18"/>
      </left>
      <right/>
      <top/>
      <bottom style="thin">
        <color indexed="18"/>
      </bottom>
      <diagonal/>
    </border>
    <border>
      <left/>
      <right style="hair">
        <color indexed="18"/>
      </right>
      <top style="thin">
        <color indexed="18"/>
      </top>
      <bottom/>
      <diagonal/>
    </border>
    <border>
      <left/>
      <right style="medium">
        <color indexed="64"/>
      </right>
      <top/>
      <bottom/>
      <diagonal/>
    </border>
    <border>
      <left style="hair">
        <color indexed="48"/>
      </left>
      <right style="hair">
        <color indexed="48"/>
      </right>
      <top/>
      <bottom style="hair">
        <color indexed="48"/>
      </bottom>
      <diagonal/>
    </border>
    <border>
      <left style="hair">
        <color indexed="43"/>
      </left>
      <right style="hair">
        <color indexed="43"/>
      </right>
      <top style="hair">
        <color indexed="43"/>
      </top>
      <bottom style="hair">
        <color indexed="43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7">
    <xf numFmtId="0" fontId="0" fillId="0" borderId="0" xfId="0"/>
    <xf numFmtId="0" fontId="2" fillId="0" borderId="1" xfId="0" applyFont="1" applyFill="1" applyBorder="1" applyAlignment="1">
      <alignment horizontal="right" wrapText="1"/>
    </xf>
    <xf numFmtId="14" fontId="3" fillId="0" borderId="1" xfId="0" applyNumberFormat="1" applyFont="1" applyFill="1" applyBorder="1" applyProtection="1"/>
    <xf numFmtId="0" fontId="4" fillId="2" borderId="0" xfId="0" applyFont="1" applyFill="1"/>
    <xf numFmtId="166" fontId="5" fillId="3" borderId="0" xfId="0" applyNumberFormat="1" applyFont="1" applyFill="1" applyAlignment="1">
      <alignment horizontal="left"/>
    </xf>
    <xf numFmtId="166" fontId="6" fillId="3" borderId="0" xfId="0" applyNumberFormat="1" applyFont="1" applyFill="1" applyAlignment="1">
      <alignment horizontal="centerContinuous"/>
    </xf>
    <xf numFmtId="0" fontId="6" fillId="3" borderId="0" xfId="0" applyFont="1" applyFill="1" applyAlignment="1">
      <alignment horizontal="centerContinuous"/>
    </xf>
    <xf numFmtId="0" fontId="7" fillId="3" borderId="2" xfId="0" applyFont="1" applyFill="1" applyBorder="1" applyAlignment="1">
      <alignment horizontal="centerContinuous" vertical="center"/>
    </xf>
    <xf numFmtId="0" fontId="8" fillId="3" borderId="3" xfId="0" applyFont="1" applyFill="1" applyBorder="1" applyAlignment="1">
      <alignment horizontal="centerContinuous" vertical="center"/>
    </xf>
    <xf numFmtId="0" fontId="8" fillId="3" borderId="4" xfId="0" applyFont="1" applyFill="1" applyBorder="1" applyAlignment="1">
      <alignment horizontal="centerContinuous" vertical="center"/>
    </xf>
    <xf numFmtId="0" fontId="4" fillId="2" borderId="0" xfId="0" applyFont="1" applyFill="1" applyAlignment="1">
      <alignment horizontal="centerContinuous"/>
    </xf>
    <xf numFmtId="0" fontId="4" fillId="2" borderId="0" xfId="0" applyFont="1" applyFill="1" applyAlignment="1"/>
    <xf numFmtId="42" fontId="3" fillId="2" borderId="1" xfId="0" applyNumberFormat="1" applyFont="1" applyFill="1" applyBorder="1" applyProtection="1"/>
    <xf numFmtId="166" fontId="4" fillId="2" borderId="0" xfId="0" applyNumberFormat="1" applyFont="1" applyFill="1" applyBorder="1"/>
    <xf numFmtId="166" fontId="9" fillId="4" borderId="5" xfId="0" applyNumberFormat="1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0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right"/>
    </xf>
    <xf numFmtId="0" fontId="12" fillId="5" borderId="7" xfId="0" applyFont="1" applyFill="1" applyBorder="1" applyAlignment="1">
      <alignment horizontal="right"/>
    </xf>
    <xf numFmtId="10" fontId="13" fillId="5" borderId="8" xfId="2" applyNumberFormat="1" applyFont="1" applyFill="1" applyBorder="1"/>
    <xf numFmtId="0" fontId="2" fillId="2" borderId="1" xfId="0" applyFont="1" applyFill="1" applyBorder="1" applyAlignment="1">
      <alignment horizontal="right"/>
    </xf>
    <xf numFmtId="9" fontId="3" fillId="2" borderId="1" xfId="0" applyNumberFormat="1" applyFont="1" applyFill="1" applyBorder="1" applyProtection="1"/>
    <xf numFmtId="166" fontId="9" fillId="4" borderId="9" xfId="0" applyNumberFormat="1" applyFont="1" applyFill="1" applyBorder="1" applyAlignment="1">
      <alignment horizontal="right"/>
    </xf>
    <xf numFmtId="42" fontId="4" fillId="2" borderId="0" xfId="0" applyNumberFormat="1" applyFont="1" applyFill="1" applyBorder="1"/>
    <xf numFmtId="42" fontId="14" fillId="2" borderId="0" xfId="0" applyNumberFormat="1" applyFont="1" applyFill="1" applyBorder="1"/>
    <xf numFmtId="165" fontId="12" fillId="2" borderId="0" xfId="0" applyNumberFormat="1" applyFont="1" applyFill="1" applyBorder="1"/>
    <xf numFmtId="0" fontId="4" fillId="5" borderId="10" xfId="0" applyFont="1" applyFill="1" applyBorder="1" applyAlignment="1">
      <alignment horizontal="right"/>
    </xf>
    <xf numFmtId="0" fontId="12" fillId="5" borderId="11" xfId="0" applyFont="1" applyFill="1" applyBorder="1" applyAlignment="1">
      <alignment horizontal="right"/>
    </xf>
    <xf numFmtId="167" fontId="13" fillId="5" borderId="11" xfId="0" applyNumberFormat="1" applyFont="1" applyFill="1" applyBorder="1"/>
    <xf numFmtId="41" fontId="4" fillId="2" borderId="0" xfId="0" applyNumberFormat="1" applyFont="1" applyFill="1" applyBorder="1" applyAlignment="1"/>
    <xf numFmtId="41" fontId="14" fillId="2" borderId="0" xfId="0" applyNumberFormat="1" applyFont="1" applyFill="1" applyBorder="1"/>
    <xf numFmtId="14" fontId="13" fillId="5" borderId="11" xfId="0" applyNumberFormat="1" applyFont="1" applyFill="1" applyBorder="1"/>
    <xf numFmtId="165" fontId="12" fillId="2" borderId="0" xfId="0" applyNumberFormat="1" applyFont="1" applyFill="1"/>
    <xf numFmtId="166" fontId="10" fillId="4" borderId="9" xfId="0" applyNumberFormat="1" applyFont="1" applyFill="1" applyBorder="1" applyAlignment="1">
      <alignment horizontal="right"/>
    </xf>
    <xf numFmtId="42" fontId="14" fillId="2" borderId="0" xfId="0" applyNumberFormat="1" applyFont="1" applyFill="1" applyBorder="1" applyAlignment="1"/>
    <xf numFmtId="167" fontId="13" fillId="5" borderId="11" xfId="1" applyNumberFormat="1" applyFont="1" applyFill="1" applyBorder="1"/>
    <xf numFmtId="0" fontId="12" fillId="2" borderId="0" xfId="0" applyFont="1" applyFill="1" applyAlignment="1"/>
    <xf numFmtId="166" fontId="11" fillId="4" borderId="0" xfId="0" applyNumberFormat="1" applyFont="1" applyFill="1" applyBorder="1" applyAlignment="1">
      <alignment horizontal="right"/>
    </xf>
    <xf numFmtId="165" fontId="12" fillId="2" borderId="0" xfId="0" applyNumberFormat="1" applyFont="1" applyFill="1" applyBorder="1" applyAlignment="1"/>
    <xf numFmtId="0" fontId="12" fillId="2" borderId="0" xfId="0" applyFont="1" applyFill="1" applyBorder="1" applyAlignment="1"/>
    <xf numFmtId="0" fontId="8" fillId="3" borderId="0" xfId="0" applyFont="1" applyFill="1"/>
    <xf numFmtId="166" fontId="4" fillId="2" borderId="0" xfId="0" applyNumberFormat="1" applyFont="1" applyFill="1"/>
    <xf numFmtId="0" fontId="4" fillId="5" borderId="12" xfId="0" applyFont="1" applyFill="1" applyBorder="1" applyAlignment="1">
      <alignment horizontal="right"/>
    </xf>
    <xf numFmtId="0" fontId="12" fillId="5" borderId="13" xfId="0" applyFont="1" applyFill="1" applyBorder="1" applyAlignment="1">
      <alignment horizontal="right"/>
    </xf>
    <xf numFmtId="167" fontId="13" fillId="5" borderId="13" xfId="1" applyNumberFormat="1" applyFont="1" applyFill="1" applyBorder="1"/>
    <xf numFmtId="0" fontId="4" fillId="6" borderId="6" xfId="0" applyFont="1" applyFill="1" applyBorder="1"/>
    <xf numFmtId="0" fontId="4" fillId="2" borderId="14" xfId="0" quotePrefix="1" applyFont="1" applyFill="1" applyBorder="1"/>
    <xf numFmtId="0" fontId="4" fillId="2" borderId="4" xfId="0" applyFont="1" applyFill="1" applyBorder="1"/>
    <xf numFmtId="164" fontId="4" fillId="2" borderId="0" xfId="0" applyNumberFormat="1" applyFont="1" applyFill="1"/>
    <xf numFmtId="166" fontId="4" fillId="2" borderId="0" xfId="0" quotePrefix="1" applyNumberFormat="1" applyFont="1" applyFill="1"/>
    <xf numFmtId="164" fontId="3" fillId="0" borderId="0" xfId="0" applyNumberFormat="1" applyFont="1" applyFill="1" applyBorder="1" applyProtection="1">
      <protection locked="0"/>
    </xf>
    <xf numFmtId="0" fontId="4" fillId="7" borderId="12" xfId="0" applyFont="1" applyFill="1" applyBorder="1"/>
    <xf numFmtId="0" fontId="4" fillId="2" borderId="15" xfId="0" quotePrefix="1" applyFont="1" applyFill="1" applyBorder="1"/>
    <xf numFmtId="0" fontId="4" fillId="2" borderId="16" xfId="0" applyFont="1" applyFill="1" applyBorder="1"/>
    <xf numFmtId="0" fontId="4" fillId="2" borderId="0" xfId="0" applyFont="1" applyFill="1" applyBorder="1"/>
    <xf numFmtId="10" fontId="4" fillId="2" borderId="0" xfId="2" applyNumberFormat="1" applyFont="1" applyFill="1"/>
    <xf numFmtId="0" fontId="17" fillId="3" borderId="17" xfId="0" applyFont="1" applyFill="1" applyBorder="1" applyAlignment="1">
      <alignment horizontal="center" vertical="top" wrapText="1"/>
    </xf>
    <xf numFmtId="164" fontId="12" fillId="2" borderId="0" xfId="0" applyNumberFormat="1" applyFont="1" applyFill="1"/>
    <xf numFmtId="0" fontId="2" fillId="0" borderId="17" xfId="0" applyFont="1" applyFill="1" applyBorder="1" applyAlignment="1">
      <alignment horizontal="center" wrapText="1"/>
    </xf>
    <xf numFmtId="0" fontId="2" fillId="0" borderId="17" xfId="0" applyFont="1" applyFill="1" applyBorder="1" applyAlignment="1">
      <alignment horizontal="center"/>
    </xf>
    <xf numFmtId="0" fontId="12" fillId="0" borderId="17" xfId="0" applyFont="1" applyFill="1" applyBorder="1" applyAlignment="1">
      <alignment horizontal="center" wrapText="1"/>
    </xf>
    <xf numFmtId="0" fontId="18" fillId="8" borderId="0" xfId="0" applyFont="1" applyFill="1" applyBorder="1" applyAlignment="1">
      <alignment horizontal="center" wrapText="1"/>
    </xf>
    <xf numFmtId="0" fontId="18" fillId="8" borderId="0" xfId="0" applyFont="1" applyFill="1" applyBorder="1" applyAlignment="1">
      <alignment horizontal="center"/>
    </xf>
    <xf numFmtId="0" fontId="19" fillId="2" borderId="0" xfId="0" applyFont="1" applyFill="1"/>
    <xf numFmtId="14" fontId="4" fillId="0" borderId="1" xfId="0" applyNumberFormat="1" applyFont="1" applyFill="1" applyBorder="1"/>
    <xf numFmtId="9" fontId="3" fillId="0" borderId="1" xfId="2" applyFont="1" applyFill="1" applyBorder="1" applyProtection="1">
      <protection locked="0"/>
    </xf>
    <xf numFmtId="10" fontId="3" fillId="0" borderId="1" xfId="2" applyNumberFormat="1" applyFont="1" applyFill="1" applyBorder="1" applyProtection="1">
      <protection locked="0"/>
    </xf>
    <xf numFmtId="42" fontId="4" fillId="0" borderId="1" xfId="0" applyNumberFormat="1" applyFont="1" applyFill="1" applyBorder="1" applyProtection="1"/>
    <xf numFmtId="42" fontId="4" fillId="6" borderId="1" xfId="0" applyNumberFormat="1" applyFont="1" applyFill="1" applyBorder="1"/>
    <xf numFmtId="42" fontId="4" fillId="7" borderId="1" xfId="0" applyNumberFormat="1" applyFont="1" applyFill="1" applyBorder="1"/>
    <xf numFmtId="42" fontId="4" fillId="7" borderId="18" xfId="0" applyNumberFormat="1" applyFont="1" applyFill="1" applyBorder="1"/>
    <xf numFmtId="9" fontId="4" fillId="5" borderId="1" xfId="2" applyFont="1" applyFill="1" applyBorder="1"/>
    <xf numFmtId="14" fontId="4" fillId="5" borderId="1" xfId="0" applyNumberFormat="1" applyFont="1" applyFill="1" applyBorder="1"/>
    <xf numFmtId="43" fontId="4" fillId="5" borderId="1" xfId="1" applyFont="1" applyFill="1" applyBorder="1"/>
    <xf numFmtId="42" fontId="4" fillId="5" borderId="1" xfId="0" applyNumberFormat="1" applyFont="1" applyFill="1" applyBorder="1" applyProtection="1"/>
    <xf numFmtId="42" fontId="4" fillId="5" borderId="1" xfId="0" applyNumberFormat="1" applyFont="1" applyFill="1" applyBorder="1"/>
    <xf numFmtId="42" fontId="4" fillId="5" borderId="1" xfId="0" applyNumberFormat="1" applyFont="1" applyFill="1" applyBorder="1" applyAlignment="1"/>
    <xf numFmtId="42" fontId="20" fillId="5" borderId="1" xfId="1" applyNumberFormat="1" applyFont="1" applyFill="1" applyBorder="1"/>
    <xf numFmtId="164" fontId="21" fillId="2" borderId="0" xfId="0" applyNumberFormat="1" applyFont="1" applyFill="1"/>
    <xf numFmtId="41" fontId="4" fillId="0" borderId="1" xfId="0" applyNumberFormat="1" applyFont="1" applyFill="1" applyBorder="1" applyProtection="1"/>
    <xf numFmtId="41" fontId="4" fillId="6" borderId="1" xfId="0" applyNumberFormat="1" applyFont="1" applyFill="1" applyBorder="1"/>
    <xf numFmtId="41" fontId="4" fillId="7" borderId="1" xfId="0" applyNumberFormat="1" applyFont="1" applyFill="1" applyBorder="1"/>
    <xf numFmtId="41" fontId="4" fillId="7" borderId="18" xfId="0" applyNumberFormat="1" applyFont="1" applyFill="1" applyBorder="1"/>
    <xf numFmtId="41" fontId="4" fillId="5" borderId="1" xfId="0" applyNumberFormat="1" applyFont="1" applyFill="1" applyBorder="1" applyProtection="1"/>
    <xf numFmtId="41" fontId="4" fillId="5" borderId="1" xfId="0" applyNumberFormat="1" applyFont="1" applyFill="1" applyBorder="1"/>
    <xf numFmtId="41" fontId="4" fillId="5" borderId="1" xfId="0" applyNumberFormat="1" applyFont="1" applyFill="1" applyBorder="1" applyAlignment="1"/>
    <xf numFmtId="41" fontId="20" fillId="5" borderId="1" xfId="1" applyNumberFormat="1" applyFont="1" applyFill="1" applyBorder="1"/>
    <xf numFmtId="0" fontId="21" fillId="2" borderId="0" xfId="0" applyFont="1" applyFill="1"/>
    <xf numFmtId="9" fontId="3" fillId="0" borderId="1" xfId="2" applyFont="1" applyFill="1" applyBorder="1" applyProtection="1"/>
    <xf numFmtId="14" fontId="4" fillId="0" borderId="19" xfId="0" applyNumberFormat="1" applyFont="1" applyFill="1" applyBorder="1"/>
    <xf numFmtId="9" fontId="3" fillId="0" borderId="19" xfId="2" applyFont="1" applyFill="1" applyBorder="1" applyProtection="1">
      <protection locked="0"/>
    </xf>
    <xf numFmtId="41" fontId="4" fillId="0" borderId="19" xfId="0" applyNumberFormat="1" applyFont="1" applyFill="1" applyBorder="1" applyProtection="1"/>
    <xf numFmtId="41" fontId="4" fillId="6" borderId="19" xfId="0" applyNumberFormat="1" applyFont="1" applyFill="1" applyBorder="1"/>
    <xf numFmtId="41" fontId="4" fillId="7" borderId="19" xfId="0" applyNumberFormat="1" applyFont="1" applyFill="1" applyBorder="1"/>
    <xf numFmtId="9" fontId="4" fillId="5" borderId="19" xfId="2" applyFont="1" applyFill="1" applyBorder="1"/>
    <xf numFmtId="14" fontId="4" fillId="5" borderId="19" xfId="0" applyNumberFormat="1" applyFont="1" applyFill="1" applyBorder="1"/>
    <xf numFmtId="43" fontId="4" fillId="5" borderId="19" xfId="1" applyFont="1" applyFill="1" applyBorder="1"/>
    <xf numFmtId="41" fontId="4" fillId="5" borderId="19" xfId="0" applyNumberFormat="1" applyFont="1" applyFill="1" applyBorder="1" applyProtection="1"/>
    <xf numFmtId="41" fontId="4" fillId="5" borderId="19" xfId="0" applyNumberFormat="1" applyFont="1" applyFill="1" applyBorder="1"/>
    <xf numFmtId="41" fontId="4" fillId="5" borderId="19" xfId="0" applyNumberFormat="1" applyFont="1" applyFill="1" applyBorder="1" applyAlignment="1"/>
    <xf numFmtId="41" fontId="20" fillId="5" borderId="19" xfId="1" applyNumberFormat="1" applyFont="1" applyFill="1" applyBorder="1"/>
    <xf numFmtId="0" fontId="14" fillId="4" borderId="0" xfId="0" applyFont="1" applyFill="1"/>
    <xf numFmtId="42" fontId="4" fillId="0" borderId="21" xfId="0" applyNumberFormat="1" applyFont="1" applyFill="1" applyBorder="1" applyProtection="1"/>
    <xf numFmtId="42" fontId="4" fillId="5" borderId="20" xfId="0" applyNumberFormat="1" applyFont="1" applyFill="1" applyBorder="1" applyProtection="1"/>
    <xf numFmtId="42" fontId="4" fillId="5" borderId="21" xfId="0" applyNumberFormat="1" applyFont="1" applyFill="1" applyBorder="1"/>
    <xf numFmtId="42" fontId="14" fillId="5" borderId="21" xfId="0" applyNumberFormat="1" applyFont="1" applyFill="1" applyBorder="1" applyAlignment="1"/>
    <xf numFmtId="42" fontId="14" fillId="5" borderId="22" xfId="0" applyNumberFormat="1" applyFont="1" applyFill="1" applyBorder="1"/>
    <xf numFmtId="42" fontId="14" fillId="5" borderId="21" xfId="0" applyNumberFormat="1" applyFont="1" applyFill="1" applyBorder="1"/>
    <xf numFmtId="0" fontId="15" fillId="5" borderId="1" xfId="0" applyFont="1" applyFill="1" applyBorder="1" applyAlignment="1">
      <alignment horizontal="right" wrapText="1"/>
    </xf>
    <xf numFmtId="167" fontId="1" fillId="0" borderId="0" xfId="0" applyNumberFormat="1" applyFont="1"/>
    <xf numFmtId="0" fontId="1" fillId="0" borderId="0" xfId="0" applyFont="1"/>
    <xf numFmtId="0" fontId="1" fillId="0" borderId="0" xfId="0" applyFont="1" applyFill="1" applyBorder="1"/>
    <xf numFmtId="10" fontId="1" fillId="0" borderId="0" xfId="0" applyNumberFormat="1" applyFont="1"/>
    <xf numFmtId="0" fontId="1" fillId="5" borderId="1" xfId="0" applyFont="1" applyFill="1" applyBorder="1" applyAlignment="1">
      <alignment horizontal="center" vertical="top" wrapText="1"/>
    </xf>
    <xf numFmtId="167" fontId="1" fillId="0" borderId="0" xfId="1" applyNumberFormat="1" applyFont="1"/>
    <xf numFmtId="9" fontId="1" fillId="0" borderId="0" xfId="0" applyNumberFormat="1" applyFont="1"/>
    <xf numFmtId="10" fontId="1" fillId="0" borderId="0" xfId="2" applyNumberFormat="1" applyFont="1" applyFill="1"/>
    <xf numFmtId="10" fontId="1" fillId="0" borderId="0" xfId="2" applyNumberFormat="1" applyFont="1"/>
    <xf numFmtId="0" fontId="23" fillId="3" borderId="0" xfId="0" applyFont="1" applyFill="1"/>
    <xf numFmtId="0" fontId="24" fillId="3" borderId="0" xfId="0" applyFont="1" applyFill="1" applyBorder="1" applyAlignment="1">
      <alignment horizontal="right"/>
    </xf>
    <xf numFmtId="14" fontId="24" fillId="3" borderId="0" xfId="0" applyNumberFormat="1" applyFont="1" applyFill="1" applyBorder="1" applyAlignment="1">
      <alignment horizontal="right"/>
    </xf>
    <xf numFmtId="0" fontId="25" fillId="4" borderId="0" xfId="0" applyFont="1" applyFill="1"/>
    <xf numFmtId="0" fontId="26" fillId="4" borderId="0" xfId="0" applyFont="1" applyFill="1" applyBorder="1" applyAlignment="1">
      <alignment horizontal="right"/>
    </xf>
    <xf numFmtId="14" fontId="25" fillId="4" borderId="23" xfId="0" applyNumberFormat="1" applyFont="1" applyFill="1" applyBorder="1" applyAlignment="1" applyProtection="1">
      <protection locked="0"/>
    </xf>
    <xf numFmtId="42" fontId="25" fillId="4" borderId="24" xfId="0" applyNumberFormat="1" applyFont="1" applyFill="1" applyBorder="1" applyAlignment="1"/>
    <xf numFmtId="9" fontId="25" fillId="4" borderId="24" xfId="0" applyNumberFormat="1" applyFont="1" applyFill="1" applyBorder="1" applyAlignment="1" applyProtection="1">
      <alignment horizontal="right"/>
      <protection locked="0"/>
    </xf>
    <xf numFmtId="0" fontId="27" fillId="4" borderId="0" xfId="0" applyFont="1" applyFill="1" applyBorder="1" applyAlignment="1">
      <alignment horizontal="right"/>
    </xf>
    <xf numFmtId="42" fontId="25" fillId="4" borderId="0" xfId="0" applyNumberFormat="1" applyFont="1" applyFill="1" applyBorder="1" applyAlignment="1"/>
    <xf numFmtId="42" fontId="23" fillId="3" borderId="0" xfId="0" applyNumberFormat="1" applyFont="1" applyFill="1" applyBorder="1" applyAlignment="1"/>
    <xf numFmtId="0" fontId="25" fillId="4" borderId="0" xfId="0" applyFont="1" applyFill="1" applyBorder="1"/>
    <xf numFmtId="166" fontId="25" fillId="4" borderId="0" xfId="0" applyNumberFormat="1" applyFont="1" applyFill="1"/>
    <xf numFmtId="166" fontId="28" fillId="4" borderId="5" xfId="0" applyNumberFormat="1" applyFont="1" applyFill="1" applyBorder="1" applyAlignment="1">
      <alignment horizontal="center"/>
    </xf>
    <xf numFmtId="0" fontId="28" fillId="4" borderId="5" xfId="0" applyFont="1" applyFill="1" applyBorder="1" applyAlignment="1">
      <alignment horizontal="center"/>
    </xf>
    <xf numFmtId="0" fontId="29" fillId="4" borderId="5" xfId="0" applyFont="1" applyFill="1" applyBorder="1" applyAlignment="1">
      <alignment horizontal="center"/>
    </xf>
    <xf numFmtId="166" fontId="28" fillId="4" borderId="9" xfId="0" applyNumberFormat="1" applyFont="1" applyFill="1" applyBorder="1" applyAlignment="1">
      <alignment horizontal="right"/>
    </xf>
    <xf numFmtId="42" fontId="25" fillId="4" borderId="0" xfId="0" applyNumberFormat="1" applyFont="1" applyFill="1"/>
    <xf numFmtId="42" fontId="25" fillId="4" borderId="25" xfId="0" applyNumberFormat="1" applyFont="1" applyFill="1" applyBorder="1"/>
    <xf numFmtId="42" fontId="30" fillId="4" borderId="0" xfId="0" applyNumberFormat="1" applyFont="1" applyFill="1"/>
    <xf numFmtId="165" fontId="25" fillId="4" borderId="0" xfId="0" applyNumberFormat="1" applyFont="1" applyFill="1"/>
    <xf numFmtId="41" fontId="25" fillId="4" borderId="0" xfId="0" applyNumberFormat="1" applyFont="1" applyFill="1" applyAlignment="1"/>
    <xf numFmtId="41" fontId="25" fillId="4" borderId="25" xfId="0" applyNumberFormat="1" applyFont="1" applyFill="1" applyBorder="1" applyAlignment="1"/>
    <xf numFmtId="41" fontId="30" fillId="4" borderId="0" xfId="0" applyNumberFormat="1" applyFont="1" applyFill="1"/>
    <xf numFmtId="41" fontId="25" fillId="4" borderId="26" xfId="0" applyNumberFormat="1" applyFont="1" applyFill="1" applyBorder="1" applyAlignment="1"/>
    <xf numFmtId="41" fontId="25" fillId="4" borderId="27" xfId="0" applyNumberFormat="1" applyFont="1" applyFill="1" applyBorder="1" applyAlignment="1"/>
    <xf numFmtId="41" fontId="30" fillId="4" borderId="26" xfId="0" applyNumberFormat="1" applyFont="1" applyFill="1" applyBorder="1"/>
    <xf numFmtId="165" fontId="25" fillId="4" borderId="26" xfId="0" applyNumberFormat="1" applyFont="1" applyFill="1" applyBorder="1"/>
    <xf numFmtId="166" fontId="29" fillId="4" borderId="9" xfId="0" applyNumberFormat="1" applyFont="1" applyFill="1" applyBorder="1" applyAlignment="1">
      <alignment horizontal="right"/>
    </xf>
    <xf numFmtId="42" fontId="30" fillId="4" borderId="0" xfId="0" applyNumberFormat="1" applyFont="1" applyFill="1" applyAlignment="1"/>
    <xf numFmtId="165" fontId="25" fillId="4" borderId="0" xfId="0" applyNumberFormat="1" applyFont="1" applyFill="1" applyAlignment="1"/>
    <xf numFmtId="0" fontId="25" fillId="4" borderId="0" xfId="0" applyFont="1" applyFill="1" applyAlignment="1"/>
    <xf numFmtId="0" fontId="12" fillId="5" borderId="28" xfId="0" applyFont="1" applyFill="1" applyBorder="1" applyAlignment="1">
      <alignment horizontal="right"/>
    </xf>
    <xf numFmtId="167" fontId="13" fillId="5" borderId="28" xfId="1" applyNumberFormat="1" applyFont="1" applyFill="1" applyBorder="1"/>
    <xf numFmtId="0" fontId="2" fillId="0" borderId="1" xfId="0" applyNumberFormat="1" applyFont="1" applyFill="1" applyBorder="1" applyAlignment="1">
      <alignment horizontal="right"/>
    </xf>
    <xf numFmtId="0" fontId="2" fillId="0" borderId="18" xfId="0" applyNumberFormat="1" applyFont="1" applyFill="1" applyBorder="1" applyAlignment="1">
      <alignment horizontal="right"/>
    </xf>
    <xf numFmtId="9" fontId="16" fillId="0" borderId="1" xfId="0" applyNumberFormat="1" applyFont="1" applyFill="1" applyBorder="1" applyAlignment="1" applyProtection="1">
      <alignment horizontal="right"/>
    </xf>
    <xf numFmtId="9" fontId="16" fillId="0" borderId="18" xfId="0" applyNumberFormat="1" applyFont="1" applyFill="1" applyBorder="1" applyAlignment="1" applyProtection="1">
      <alignment horizontal="right"/>
      <protection locked="0"/>
    </xf>
    <xf numFmtId="9" fontId="3" fillId="0" borderId="1" xfId="0" applyNumberFormat="1" applyFont="1" applyFill="1" applyBorder="1" applyAlignment="1" applyProtection="1">
      <alignment horizontal="right"/>
      <protection locked="0"/>
    </xf>
    <xf numFmtId="0" fontId="16" fillId="0" borderId="18" xfId="1" applyNumberFormat="1" applyFont="1" applyFill="1" applyBorder="1" applyAlignment="1" applyProtection="1">
      <alignment horizontal="right"/>
      <protection locked="0"/>
    </xf>
    <xf numFmtId="9" fontId="25" fillId="4" borderId="0" xfId="0" applyNumberFormat="1" applyFont="1" applyFill="1" applyBorder="1" applyAlignment="1" applyProtection="1">
      <alignment horizontal="center"/>
    </xf>
    <xf numFmtId="0" fontId="33" fillId="4" borderId="0" xfId="0" applyNumberFormat="1" applyFont="1" applyFill="1" applyBorder="1" applyAlignment="1">
      <alignment horizontal="left"/>
    </xf>
    <xf numFmtId="0" fontId="33" fillId="4" borderId="0" xfId="0" applyFont="1" applyFill="1" applyBorder="1" applyAlignment="1">
      <alignment horizontal="left"/>
    </xf>
    <xf numFmtId="0" fontId="33" fillId="4" borderId="0" xfId="0" applyNumberFormat="1" applyFont="1" applyFill="1" applyBorder="1" applyAlignment="1">
      <alignment horizontal="right"/>
    </xf>
    <xf numFmtId="0" fontId="33" fillId="4" borderId="0" xfId="0" applyFont="1" applyFill="1" applyBorder="1" applyAlignment="1">
      <alignment horizontal="right"/>
    </xf>
    <xf numFmtId="0" fontId="34" fillId="4" borderId="0" xfId="0" applyFont="1" applyFill="1" applyAlignment="1">
      <alignment horizontal="center"/>
    </xf>
    <xf numFmtId="0" fontId="23" fillId="9" borderId="0" xfId="0" applyFont="1" applyFill="1"/>
    <xf numFmtId="0" fontId="24" fillId="9" borderId="0" xfId="0" applyFont="1" applyFill="1" applyBorder="1" applyAlignment="1">
      <alignment horizontal="right"/>
    </xf>
    <xf numFmtId="42" fontId="23" fillId="9" borderId="0" xfId="0" applyNumberFormat="1" applyFont="1" applyFill="1" applyBorder="1" applyAlignment="1"/>
    <xf numFmtId="0" fontId="17" fillId="9" borderId="0" xfId="0" applyFont="1" applyFill="1" applyAlignment="1">
      <alignment horizontal="left" indent="2"/>
    </xf>
    <xf numFmtId="166" fontId="28" fillId="4" borderId="0" xfId="0" applyNumberFormat="1" applyFont="1" applyFill="1" applyBorder="1" applyAlignment="1">
      <alignment horizontal="right"/>
    </xf>
    <xf numFmtId="166" fontId="29" fillId="4" borderId="0" xfId="0" applyNumberFormat="1" applyFont="1" applyFill="1" applyBorder="1" applyAlignment="1">
      <alignment horizontal="right"/>
    </xf>
    <xf numFmtId="166" fontId="28" fillId="4" borderId="0" xfId="0" applyNumberFormat="1" applyFont="1" applyFill="1" applyBorder="1" applyAlignment="1">
      <alignment horizontal="center"/>
    </xf>
    <xf numFmtId="0" fontId="28" fillId="4" borderId="0" xfId="0" applyFont="1" applyFill="1" applyBorder="1" applyAlignment="1">
      <alignment horizontal="center"/>
    </xf>
    <xf numFmtId="0" fontId="29" fillId="4" borderId="0" xfId="0" applyFont="1" applyFill="1" applyBorder="1" applyAlignment="1">
      <alignment horizontal="center"/>
    </xf>
    <xf numFmtId="42" fontId="30" fillId="4" borderId="0" xfId="0" applyNumberFormat="1" applyFont="1" applyFill="1" applyBorder="1"/>
    <xf numFmtId="165" fontId="25" fillId="4" borderId="0" xfId="0" applyNumberFormat="1" applyFont="1" applyFill="1" applyBorder="1"/>
    <xf numFmtId="41" fontId="30" fillId="4" borderId="0" xfId="0" applyNumberFormat="1" applyFont="1" applyFill="1" applyBorder="1"/>
    <xf numFmtId="42" fontId="30" fillId="4" borderId="0" xfId="0" applyNumberFormat="1" applyFont="1" applyFill="1" applyBorder="1" applyAlignment="1"/>
    <xf numFmtId="165" fontId="25" fillId="4" borderId="0" xfId="0" applyNumberFormat="1" applyFont="1" applyFill="1" applyBorder="1" applyAlignment="1"/>
    <xf numFmtId="0" fontId="25" fillId="4" borderId="0" xfId="0" applyFont="1" applyFill="1" applyBorder="1" applyAlignment="1"/>
    <xf numFmtId="0" fontId="28" fillId="4" borderId="29" xfId="0" applyFont="1" applyFill="1" applyBorder="1" applyAlignment="1">
      <alignment horizontal="center"/>
    </xf>
    <xf numFmtId="0" fontId="28" fillId="4" borderId="30" xfId="0" applyFont="1" applyFill="1" applyBorder="1" applyAlignment="1">
      <alignment horizontal="center"/>
    </xf>
    <xf numFmtId="42" fontId="28" fillId="4" borderId="9" xfId="0" applyNumberFormat="1" applyFont="1" applyFill="1" applyBorder="1" applyAlignment="1">
      <alignment horizontal="center"/>
    </xf>
    <xf numFmtId="41" fontId="28" fillId="4" borderId="9" xfId="0" applyNumberFormat="1" applyFont="1" applyFill="1" applyBorder="1" applyAlignment="1">
      <alignment horizontal="center"/>
    </xf>
    <xf numFmtId="41" fontId="28" fillId="4" borderId="31" xfId="0" applyNumberFormat="1" applyFont="1" applyFill="1" applyBorder="1" applyAlignment="1"/>
    <xf numFmtId="165" fontId="28" fillId="4" borderId="32" xfId="0" applyNumberFormat="1" applyFont="1" applyFill="1" applyBorder="1" applyAlignment="1">
      <alignment horizontal="center"/>
    </xf>
    <xf numFmtId="165" fontId="28" fillId="4" borderId="33" xfId="0" applyNumberFormat="1" applyFont="1" applyFill="1" applyBorder="1" applyAlignment="1">
      <alignment horizontal="center"/>
    </xf>
    <xf numFmtId="42" fontId="36" fillId="4" borderId="34" xfId="0" applyNumberFormat="1" applyFont="1" applyFill="1" applyBorder="1" applyAlignment="1"/>
    <xf numFmtId="165" fontId="36" fillId="4" borderId="32" xfId="0" applyNumberFormat="1" applyFont="1" applyFill="1" applyBorder="1" applyAlignment="1">
      <alignment horizontal="center"/>
    </xf>
    <xf numFmtId="166" fontId="37" fillId="9" borderId="0" xfId="0" applyNumberFormat="1" applyFont="1" applyFill="1" applyAlignment="1">
      <alignment horizontal="left" indent="2"/>
    </xf>
    <xf numFmtId="0" fontId="37" fillId="9" borderId="0" xfId="0" applyFont="1" applyFill="1" applyBorder="1" applyAlignment="1">
      <alignment horizontal="right"/>
    </xf>
    <xf numFmtId="0" fontId="38" fillId="9" borderId="0" xfId="0" applyFont="1" applyFill="1"/>
    <xf numFmtId="166" fontId="39" fillId="4" borderId="9" xfId="0" applyNumberFormat="1" applyFont="1" applyFill="1" applyBorder="1" applyAlignment="1">
      <alignment horizontal="right"/>
    </xf>
    <xf numFmtId="41" fontId="39" fillId="2" borderId="0" xfId="0" applyNumberFormat="1" applyFont="1" applyFill="1" applyBorder="1" applyAlignment="1"/>
    <xf numFmtId="41" fontId="40" fillId="2" borderId="0" xfId="0" applyNumberFormat="1" applyFont="1" applyFill="1" applyBorder="1"/>
    <xf numFmtId="165" fontId="41" fillId="2" borderId="0" xfId="0" applyNumberFormat="1" applyFont="1" applyFill="1" applyBorder="1"/>
    <xf numFmtId="0" fontId="39" fillId="10" borderId="10" xfId="0" applyFont="1" applyFill="1" applyBorder="1"/>
    <xf numFmtId="0" fontId="39" fillId="2" borderId="0" xfId="0" quotePrefix="1" applyFont="1" applyFill="1" applyBorder="1"/>
    <xf numFmtId="0" fontId="39" fillId="2" borderId="35" xfId="0" applyFont="1" applyFill="1" applyBorder="1"/>
    <xf numFmtId="0" fontId="42" fillId="0" borderId="36" xfId="0" applyFont="1" applyFill="1" applyBorder="1" applyAlignment="1">
      <alignment horizontal="center" vertical="top" wrapText="1"/>
    </xf>
    <xf numFmtId="0" fontId="40" fillId="0" borderId="0" xfId="0" applyFont="1" applyFill="1" applyBorder="1" applyAlignment="1">
      <alignment horizontal="center" wrapText="1"/>
    </xf>
    <xf numFmtId="42" fontId="39" fillId="0" borderId="1" xfId="0" applyNumberFormat="1" applyFont="1" applyFill="1" applyBorder="1"/>
    <xf numFmtId="41" fontId="39" fillId="0" borderId="1" xfId="0" applyNumberFormat="1" applyFont="1" applyFill="1" applyBorder="1"/>
    <xf numFmtId="41" fontId="39" fillId="0" borderId="19" xfId="0" applyNumberFormat="1" applyFont="1" applyFill="1" applyBorder="1"/>
    <xf numFmtId="42" fontId="40" fillId="0" borderId="22" xfId="0" applyNumberFormat="1" applyFont="1" applyFill="1" applyBorder="1"/>
    <xf numFmtId="0" fontId="42" fillId="0" borderId="17" xfId="0" applyFont="1" applyFill="1" applyBorder="1" applyAlignment="1">
      <alignment horizontal="center" vertical="top" wrapText="1"/>
    </xf>
    <xf numFmtId="0" fontId="43" fillId="0" borderId="0" xfId="0" applyFont="1" applyFill="1" applyBorder="1" applyAlignment="1">
      <alignment horizontal="center" wrapText="1"/>
    </xf>
    <xf numFmtId="42" fontId="39" fillId="0" borderId="18" xfId="0" applyNumberFormat="1" applyFont="1" applyFill="1" applyBorder="1"/>
    <xf numFmtId="41" fontId="39" fillId="0" borderId="18" xfId="0" applyNumberFormat="1" applyFont="1" applyFill="1" applyBorder="1"/>
    <xf numFmtId="42" fontId="40" fillId="0" borderId="20" xfId="0" applyNumberFormat="1" applyFont="1" applyFill="1" applyBorder="1"/>
    <xf numFmtId="9" fontId="3" fillId="0" borderId="1" xfId="0" applyNumberFormat="1" applyFont="1" applyFill="1" applyBorder="1" applyAlignment="1" applyProtection="1">
      <alignment horizontal="right"/>
    </xf>
    <xf numFmtId="14" fontId="4" fillId="2" borderId="0" xfId="0" applyNumberFormat="1" applyFont="1" applyFill="1"/>
    <xf numFmtId="42" fontId="14" fillId="0" borderId="20" xfId="0" applyNumberFormat="1" applyFont="1" applyFill="1" applyBorder="1" applyProtection="1"/>
    <xf numFmtId="10" fontId="3" fillId="0" borderId="19" xfId="2" applyNumberFormat="1" applyFont="1" applyFill="1" applyBorder="1" applyProtection="1">
      <protection locked="0"/>
    </xf>
    <xf numFmtId="42" fontId="25" fillId="0" borderId="24" xfId="0" applyNumberFormat="1" applyFont="1" applyFill="1" applyBorder="1" applyAlignment="1"/>
    <xf numFmtId="9" fontId="25" fillId="0" borderId="23" xfId="0" applyNumberFormat="1" applyFont="1" applyFill="1" applyBorder="1" applyAlignment="1" applyProtection="1">
      <alignment horizontal="center"/>
      <protection locked="0"/>
    </xf>
    <xf numFmtId="9" fontId="25" fillId="0" borderId="24" xfId="0" applyNumberFormat="1" applyFont="1" applyFill="1" applyBorder="1" applyAlignment="1" applyProtection="1">
      <alignment horizontal="center"/>
      <protection locked="0"/>
    </xf>
    <xf numFmtId="42" fontId="30" fillId="0" borderId="25" xfId="0" applyNumberFormat="1" applyFont="1" applyFill="1" applyBorder="1" applyAlignment="1"/>
    <xf numFmtId="165" fontId="25" fillId="0" borderId="25" xfId="0" applyNumberFormat="1" applyFont="1" applyFill="1" applyBorder="1" applyAlignment="1"/>
    <xf numFmtId="0" fontId="26" fillId="4" borderId="0" xfId="0" applyFont="1" applyFill="1" applyBorder="1" applyAlignment="1">
      <alignment horizontal="right" wrapText="1"/>
    </xf>
    <xf numFmtId="0" fontId="2" fillId="0" borderId="1" xfId="0" applyNumberFormat="1" applyFont="1" applyFill="1" applyBorder="1" applyAlignment="1">
      <alignment horizontal="right"/>
    </xf>
    <xf numFmtId="0" fontId="0" fillId="0" borderId="1" xfId="0" applyBorder="1" applyAlignment="1"/>
    <xf numFmtId="166" fontId="5" fillId="3" borderId="37" xfId="0" applyNumberFormat="1" applyFont="1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2" fillId="0" borderId="18" xfId="0" applyNumberFormat="1" applyFont="1" applyFill="1" applyBorder="1" applyAlignment="1">
      <alignment horizontal="right"/>
    </xf>
    <xf numFmtId="0" fontId="0" fillId="0" borderId="18" xfId="0" applyBorder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3"/>
  <sheetViews>
    <sheetView tabSelected="1" zoomScale="90" zoomScaleNormal="90" zoomScaleSheetLayoutView="200" workbookViewId="0">
      <selection activeCell="A35" sqref="A35"/>
    </sheetView>
  </sheetViews>
  <sheetFormatPr defaultColWidth="9.1796875" defaultRowHeight="11.5" x14ac:dyDescent="0.25"/>
  <cols>
    <col min="1" max="1" width="20.7265625" style="122" customWidth="1"/>
    <col min="2" max="2" width="15.7265625" style="130" customWidth="1"/>
    <col min="3" max="5" width="13.7265625" style="122" customWidth="1"/>
    <col min="6" max="7" width="15.7265625" style="122" customWidth="1"/>
    <col min="8" max="9" width="11.26953125" style="122" customWidth="1"/>
    <col min="10" max="16384" width="9.1796875" style="122"/>
  </cols>
  <sheetData>
    <row r="1" spans="1:6" ht="12" x14ac:dyDescent="0.3">
      <c r="A1" s="119" t="s">
        <v>74</v>
      </c>
      <c r="B1" s="119"/>
      <c r="C1" s="119"/>
      <c r="D1" s="120"/>
      <c r="E1" s="121"/>
    </row>
    <row r="2" spans="1:6" ht="12" hidden="1" x14ac:dyDescent="0.3">
      <c r="B2" s="122"/>
      <c r="D2" s="123" t="s">
        <v>0</v>
      </c>
      <c r="E2" s="124"/>
      <c r="F2" s="164" t="s">
        <v>73</v>
      </c>
    </row>
    <row r="3" spans="1:6" ht="12" x14ac:dyDescent="0.3">
      <c r="B3" s="122"/>
      <c r="D3" s="123" t="s">
        <v>101</v>
      </c>
      <c r="E3" s="214"/>
      <c r="F3" s="164" t="s">
        <v>73</v>
      </c>
    </row>
    <row r="4" spans="1:6" ht="12" hidden="1" x14ac:dyDescent="0.3">
      <c r="B4" s="122"/>
      <c r="D4" s="123" t="s">
        <v>100</v>
      </c>
      <c r="E4" s="126"/>
      <c r="F4" s="164" t="s">
        <v>73</v>
      </c>
    </row>
    <row r="5" spans="1:6" ht="12" x14ac:dyDescent="0.3">
      <c r="B5" s="122"/>
      <c r="D5" s="123" t="s">
        <v>107</v>
      </c>
      <c r="E5" s="125"/>
      <c r="F5" s="164" t="s">
        <v>73</v>
      </c>
    </row>
    <row r="6" spans="1:6" ht="12" x14ac:dyDescent="0.3">
      <c r="B6" s="122"/>
      <c r="D6" s="123" t="s">
        <v>102</v>
      </c>
      <c r="E6" s="126"/>
      <c r="F6" s="164" t="s">
        <v>73</v>
      </c>
    </row>
    <row r="7" spans="1:6" ht="26.25" customHeight="1" x14ac:dyDescent="0.3">
      <c r="A7" s="219" t="s">
        <v>103</v>
      </c>
      <c r="B7" s="219"/>
      <c r="C7" s="219"/>
      <c r="D7" s="219"/>
      <c r="E7" s="214"/>
      <c r="F7" s="164" t="s">
        <v>73</v>
      </c>
    </row>
    <row r="8" spans="1:6" ht="6" customHeight="1" x14ac:dyDescent="0.3">
      <c r="B8" s="127"/>
      <c r="C8" s="128"/>
    </row>
    <row r="9" spans="1:6" ht="12" x14ac:dyDescent="0.3">
      <c r="A9" s="119" t="s">
        <v>75</v>
      </c>
      <c r="B9" s="120"/>
      <c r="C9" s="129"/>
      <c r="D9" s="119"/>
      <c r="E9" s="119"/>
    </row>
    <row r="10" spans="1:6" ht="12" x14ac:dyDescent="0.3">
      <c r="A10" s="189" t="s">
        <v>79</v>
      </c>
      <c r="B10" s="190"/>
      <c r="C10" s="191"/>
      <c r="D10" s="191"/>
      <c r="E10" s="191"/>
    </row>
    <row r="11" spans="1:6" x14ac:dyDescent="0.25">
      <c r="A11" s="160"/>
      <c r="B11" s="162" t="s">
        <v>68</v>
      </c>
      <c r="C11" s="159" t="e">
        <f>calculator!B10</f>
        <v>#DIV/0!</v>
      </c>
    </row>
    <row r="12" spans="1:6" x14ac:dyDescent="0.25">
      <c r="A12" s="161"/>
      <c r="B12" s="163" t="s">
        <v>93</v>
      </c>
      <c r="C12" s="159" t="e">
        <f>calculator!B11</f>
        <v>#DIV/0!</v>
      </c>
    </row>
    <row r="14" spans="1:6" ht="12" x14ac:dyDescent="0.3">
      <c r="A14" s="119" t="s">
        <v>76</v>
      </c>
      <c r="B14" s="120"/>
      <c r="C14" s="129"/>
      <c r="D14" s="119"/>
      <c r="E14" s="119"/>
    </row>
    <row r="15" spans="1:6" x14ac:dyDescent="0.25">
      <c r="B15" s="162" t="s">
        <v>68</v>
      </c>
      <c r="C15" s="215"/>
      <c r="F15" s="164" t="s">
        <v>73</v>
      </c>
    </row>
    <row r="16" spans="1:6" x14ac:dyDescent="0.25">
      <c r="B16" s="163" t="s">
        <v>93</v>
      </c>
      <c r="C16" s="216"/>
      <c r="F16" s="164" t="s">
        <v>73</v>
      </c>
    </row>
    <row r="18" spans="1:5" ht="12" x14ac:dyDescent="0.3">
      <c r="A18" s="119" t="s">
        <v>108</v>
      </c>
      <c r="B18" s="120"/>
      <c r="C18" s="129"/>
      <c r="D18" s="119"/>
      <c r="E18" s="119"/>
    </row>
    <row r="19" spans="1:5" ht="12" x14ac:dyDescent="0.3">
      <c r="A19" s="168" t="s">
        <v>77</v>
      </c>
      <c r="B19" s="166"/>
      <c r="C19" s="167"/>
      <c r="D19" s="165"/>
      <c r="E19" s="165"/>
    </row>
    <row r="20" spans="1:5" x14ac:dyDescent="0.25">
      <c r="A20" s="131"/>
      <c r="B20" s="132" t="s">
        <v>4</v>
      </c>
      <c r="C20" s="133" t="s">
        <v>5</v>
      </c>
      <c r="D20" s="134" t="s">
        <v>6</v>
      </c>
      <c r="E20" s="133" t="s">
        <v>7</v>
      </c>
    </row>
    <row r="21" spans="1:5" x14ac:dyDescent="0.25">
      <c r="A21" s="135" t="s">
        <v>9</v>
      </c>
      <c r="B21" s="136">
        <f>calculator!E3</f>
        <v>0</v>
      </c>
      <c r="C21" s="137">
        <f>calculator!F3</f>
        <v>0</v>
      </c>
      <c r="D21" s="138">
        <f>SUM(B21:C21)</f>
        <v>0</v>
      </c>
      <c r="E21" s="139" t="e">
        <f>calculator!H3</f>
        <v>#DIV/0!</v>
      </c>
    </row>
    <row r="22" spans="1:5" x14ac:dyDescent="0.25">
      <c r="A22" s="135" t="s">
        <v>92</v>
      </c>
      <c r="B22" s="140">
        <f>calculator!E4</f>
        <v>0</v>
      </c>
      <c r="C22" s="141">
        <f>calculator!F4</f>
        <v>0</v>
      </c>
      <c r="D22" s="142">
        <f>SUM(B22:C22)</f>
        <v>0</v>
      </c>
      <c r="E22" s="139" t="e">
        <f>calculator!H4</f>
        <v>#DIV/0!</v>
      </c>
    </row>
    <row r="23" spans="1:5" hidden="1" x14ac:dyDescent="0.25">
      <c r="A23" s="135" t="s">
        <v>13</v>
      </c>
      <c r="B23" s="143">
        <f>calculator!E5</f>
        <v>0</v>
      </c>
      <c r="C23" s="144">
        <f>calculator!F5</f>
        <v>0</v>
      </c>
      <c r="D23" s="145">
        <f>SUM(B23:C23)</f>
        <v>0</v>
      </c>
      <c r="E23" s="146" t="e">
        <f>calculator!H5</f>
        <v>#DIV/0!</v>
      </c>
    </row>
    <row r="24" spans="1:5" x14ac:dyDescent="0.25">
      <c r="A24" s="147" t="s">
        <v>6</v>
      </c>
      <c r="B24" s="148">
        <f>SUM(B21:B23)</f>
        <v>0</v>
      </c>
      <c r="C24" s="217">
        <f>SUM(C21:C23)</f>
        <v>0</v>
      </c>
      <c r="D24" s="148">
        <f>SUM(D21:D23)</f>
        <v>0</v>
      </c>
      <c r="E24" s="139" t="e">
        <f>SUM(E21:E23)</f>
        <v>#DIV/0!</v>
      </c>
    </row>
    <row r="25" spans="1:5" x14ac:dyDescent="0.25">
      <c r="A25" s="135" t="s">
        <v>7</v>
      </c>
      <c r="B25" s="149" t="e">
        <f>calculator!E7</f>
        <v>#DIV/0!</v>
      </c>
      <c r="C25" s="218" t="e">
        <f>calculator!F7</f>
        <v>#DIV/0!</v>
      </c>
      <c r="D25" s="149" t="e">
        <f>SUM(B25:C25)</f>
        <v>#DIV/0!</v>
      </c>
      <c r="E25" s="150"/>
    </row>
    <row r="26" spans="1:5" ht="12" x14ac:dyDescent="0.3">
      <c r="A26" s="168" t="s">
        <v>80</v>
      </c>
      <c r="B26" s="166"/>
      <c r="C26" s="167"/>
      <c r="D26" s="165"/>
      <c r="E26" s="165"/>
    </row>
    <row r="27" spans="1:5" x14ac:dyDescent="0.25">
      <c r="A27" s="171"/>
      <c r="B27" s="180" t="s">
        <v>78</v>
      </c>
      <c r="C27" s="181" t="s">
        <v>7</v>
      </c>
      <c r="D27" s="171"/>
      <c r="E27" s="171"/>
    </row>
    <row r="28" spans="1:5" x14ac:dyDescent="0.25">
      <c r="A28" s="169" t="s">
        <v>94</v>
      </c>
      <c r="B28" s="182">
        <f>SUM(calculator!K43,calculator!O43)</f>
        <v>0</v>
      </c>
      <c r="C28" s="185" t="e">
        <f>B28/SUM(calculator!$F$43)</f>
        <v>#DIV/0!</v>
      </c>
      <c r="D28" s="173"/>
      <c r="E28" s="172"/>
    </row>
    <row r="29" spans="1:5" x14ac:dyDescent="0.25">
      <c r="A29" s="169" t="s">
        <v>95</v>
      </c>
      <c r="B29" s="183">
        <f>SUM(calculator!P43,calculator!L43)</f>
        <v>0</v>
      </c>
      <c r="C29" s="185" t="e">
        <f>B29/SUM(calculator!$F$43)</f>
        <v>#DIV/0!</v>
      </c>
      <c r="D29" s="174"/>
      <c r="E29" s="175"/>
    </row>
    <row r="30" spans="1:5" hidden="1" x14ac:dyDescent="0.25">
      <c r="A30" s="169" t="s">
        <v>13</v>
      </c>
      <c r="B30" s="184"/>
      <c r="C30" s="186" t="e">
        <f>B30/SUM(calculator!$F$43)</f>
        <v>#DIV/0!</v>
      </c>
      <c r="D30" s="176"/>
      <c r="E30" s="175"/>
    </row>
    <row r="31" spans="1:5" x14ac:dyDescent="0.25">
      <c r="A31" s="170" t="s">
        <v>6</v>
      </c>
      <c r="B31" s="187">
        <f>SUM(B28:B30)</f>
        <v>0</v>
      </c>
      <c r="C31" s="188" t="e">
        <f>SUM(C28:C30)</f>
        <v>#DIV/0!</v>
      </c>
      <c r="D31" s="176"/>
      <c r="E31" s="175"/>
    </row>
    <row r="32" spans="1:5" x14ac:dyDescent="0.25">
      <c r="A32" s="170"/>
      <c r="B32" s="177"/>
      <c r="C32" s="177"/>
      <c r="D32" s="177"/>
      <c r="E32" s="175"/>
    </row>
    <row r="33" spans="1:5" x14ac:dyDescent="0.25">
      <c r="A33" s="169"/>
      <c r="B33" s="178"/>
      <c r="C33" s="178"/>
      <c r="D33" s="178"/>
      <c r="E33" s="179"/>
    </row>
  </sheetData>
  <mergeCells count="1">
    <mergeCell ref="A7:D7"/>
  </mergeCells>
  <phoneticPr fontId="22" type="noConversion"/>
  <pageMargins left="0.75" right="0.75" top="1" bottom="1" header="0.5" footer="0.5"/>
  <pageSetup orientation="landscape" r:id="rId1"/>
  <headerFooter alignWithMargins="0">
    <oddFooter>&amp;C_x000D_&amp;1#&amp;"Poppins"&amp;10&amp;K018374 Baker Hughes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AT48"/>
  <sheetViews>
    <sheetView topLeftCell="A3" zoomScaleNormal="100" workbookViewId="0">
      <selection activeCell="H10" sqref="H10"/>
    </sheetView>
  </sheetViews>
  <sheetFormatPr defaultColWidth="9.1796875" defaultRowHeight="12.5" x14ac:dyDescent="0.25"/>
  <cols>
    <col min="1" max="1" width="22.54296875" style="3" customWidth="1"/>
    <col min="2" max="4" width="11.7265625" style="3" bestFit="1" customWidth="1"/>
    <col min="5" max="5" width="12.26953125" style="3" bestFit="1" customWidth="1"/>
    <col min="6" max="17" width="11.7265625" style="3" bestFit="1" customWidth="1"/>
    <col min="18" max="18" width="1.7265625" style="3" customWidth="1"/>
    <col min="19" max="22" width="11.26953125" style="3" hidden="1" customWidth="1"/>
    <col min="23" max="25" width="11" style="3" hidden="1" customWidth="1"/>
    <col min="26" max="26" width="11.26953125" style="3" hidden="1" customWidth="1"/>
    <col min="27" max="32" width="11" style="3" hidden="1" customWidth="1"/>
    <col min="33" max="33" width="11" style="11" hidden="1" customWidth="1"/>
    <col min="34" max="34" width="10.1796875" style="11" hidden="1" customWidth="1"/>
    <col min="35" max="35" width="10.1796875" style="3" hidden="1" customWidth="1"/>
    <col min="36" max="39" width="11" style="3" hidden="1" customWidth="1"/>
    <col min="40" max="43" width="10.1796875" style="3" hidden="1" customWidth="1"/>
    <col min="44" max="44" width="11" style="3" customWidth="1"/>
    <col min="45" max="45" width="9.1796875" style="3" customWidth="1"/>
    <col min="46" max="46" width="11" style="3" bestFit="1" customWidth="1"/>
    <col min="47" max="16384" width="9.1796875" style="3"/>
  </cols>
  <sheetData>
    <row r="1" spans="1:43" ht="13.5" thickBot="1" x14ac:dyDescent="0.35">
      <c r="A1" s="1" t="s">
        <v>0</v>
      </c>
      <c r="B1" s="2">
        <f>Summary!E2</f>
        <v>0</v>
      </c>
      <c r="D1" s="4" t="s">
        <v>1</v>
      </c>
      <c r="E1" s="5"/>
      <c r="F1" s="5"/>
      <c r="G1" s="6"/>
      <c r="H1" s="6"/>
      <c r="K1" s="7" t="s">
        <v>2</v>
      </c>
      <c r="L1" s="8"/>
      <c r="M1" s="9"/>
      <c r="S1" s="10"/>
      <c r="T1" s="10"/>
      <c r="U1" s="10"/>
    </row>
    <row r="2" spans="1:43" ht="13" x14ac:dyDescent="0.3">
      <c r="A2" s="1" t="s">
        <v>3</v>
      </c>
      <c r="B2" s="12">
        <f>Summary!E3</f>
        <v>0</v>
      </c>
      <c r="D2" s="13"/>
      <c r="E2" s="14" t="s">
        <v>4</v>
      </c>
      <c r="F2" s="15" t="s">
        <v>5</v>
      </c>
      <c r="G2" s="16" t="s">
        <v>6</v>
      </c>
      <c r="H2" s="17" t="s">
        <v>7</v>
      </c>
      <c r="K2" s="18"/>
      <c r="L2" s="19" t="s">
        <v>8</v>
      </c>
      <c r="M2" s="20">
        <v>0.05</v>
      </c>
      <c r="S2" s="10"/>
      <c r="T2" s="10"/>
      <c r="U2" s="10"/>
      <c r="AB2" s="11"/>
      <c r="AC2" s="11"/>
      <c r="AD2" s="11"/>
      <c r="AE2" s="11"/>
    </row>
    <row r="3" spans="1:43" ht="13" x14ac:dyDescent="0.3">
      <c r="A3" s="21" t="s">
        <v>104</v>
      </c>
      <c r="B3" s="22">
        <f>Summary!E4</f>
        <v>0</v>
      </c>
      <c r="D3" s="23" t="s">
        <v>9</v>
      </c>
      <c r="E3" s="24">
        <f>N43</f>
        <v>0</v>
      </c>
      <c r="F3" s="24">
        <f>SUM(O43:Q43)</f>
        <v>0</v>
      </c>
      <c r="G3" s="25">
        <f>SUM(E3:F3)</f>
        <v>0</v>
      </c>
      <c r="H3" s="26" t="e">
        <f>G3/$F$43</f>
        <v>#DIV/0!</v>
      </c>
      <c r="K3" s="27"/>
      <c r="L3" s="28" t="s">
        <v>10</v>
      </c>
      <c r="M3" s="29">
        <v>26</v>
      </c>
      <c r="S3" s="10"/>
      <c r="T3" s="10"/>
      <c r="U3" s="10"/>
      <c r="AB3" s="11"/>
      <c r="AC3" s="11"/>
      <c r="AD3" s="11"/>
      <c r="AE3" s="11"/>
    </row>
    <row r="4" spans="1:43" ht="12.75" customHeight="1" x14ac:dyDescent="0.3">
      <c r="A4" s="1" t="s">
        <v>106</v>
      </c>
      <c r="B4" s="12">
        <f>+Summary!E5</f>
        <v>0</v>
      </c>
      <c r="D4" s="23" t="s">
        <v>92</v>
      </c>
      <c r="E4" s="30">
        <f>SUM(H43:J43)</f>
        <v>0</v>
      </c>
      <c r="F4" s="30">
        <f>SUM(K43:L43)</f>
        <v>0</v>
      </c>
      <c r="G4" s="31">
        <f>SUM(E4:F4)</f>
        <v>0</v>
      </c>
      <c r="H4" s="26" t="e">
        <f>G4/$F$43</f>
        <v>#DIV/0!</v>
      </c>
      <c r="K4" s="27"/>
      <c r="L4" s="28" t="s">
        <v>11</v>
      </c>
      <c r="M4" s="32">
        <v>46031</v>
      </c>
      <c r="S4" s="10"/>
      <c r="T4" s="10"/>
      <c r="U4" s="10"/>
      <c r="AB4" s="11"/>
      <c r="AC4" s="11"/>
      <c r="AD4" s="11"/>
      <c r="AE4" s="11"/>
    </row>
    <row r="5" spans="1:43" ht="13" x14ac:dyDescent="0.3">
      <c r="A5" s="1" t="s">
        <v>12</v>
      </c>
      <c r="B5" s="210">
        <f>+Summary!E6</f>
        <v>0</v>
      </c>
      <c r="D5" s="192" t="s">
        <v>13</v>
      </c>
      <c r="E5" s="193">
        <v>0</v>
      </c>
      <c r="F5" s="193"/>
      <c r="G5" s="194">
        <f>SUM(E5:F5)</f>
        <v>0</v>
      </c>
      <c r="H5" s="195" t="e">
        <f>G5/$F$43</f>
        <v>#DIV/0!</v>
      </c>
      <c r="K5" s="27"/>
      <c r="L5" s="28" t="s">
        <v>14</v>
      </c>
      <c r="M5" s="32">
        <v>46087</v>
      </c>
      <c r="S5" s="33"/>
      <c r="T5" s="33"/>
      <c r="U5" s="33"/>
      <c r="AB5" s="11"/>
      <c r="AC5" s="11"/>
      <c r="AD5" s="11"/>
      <c r="AE5" s="11"/>
    </row>
    <row r="6" spans="1:43" ht="13" x14ac:dyDescent="0.3">
      <c r="A6" s="1" t="s">
        <v>105</v>
      </c>
      <c r="B6" s="12">
        <f>Summary!E7</f>
        <v>0</v>
      </c>
      <c r="D6" s="34" t="s">
        <v>6</v>
      </c>
      <c r="E6" s="35">
        <f>SUM(E3:E5)</f>
        <v>0</v>
      </c>
      <c r="F6" s="35">
        <f>SUM(F3:F5)</f>
        <v>0</v>
      </c>
      <c r="G6" s="35">
        <f>SUM(G3:G5)</f>
        <v>0</v>
      </c>
      <c r="H6" s="26" t="e">
        <f>G6/$F$43</f>
        <v>#DIV/0!</v>
      </c>
      <c r="K6" s="27"/>
      <c r="L6" s="28" t="s">
        <v>87</v>
      </c>
      <c r="M6" s="36">
        <v>360000</v>
      </c>
      <c r="S6" s="37"/>
      <c r="T6" s="37"/>
      <c r="U6" s="37"/>
      <c r="W6" s="11"/>
      <c r="X6" s="11"/>
      <c r="Y6" s="11"/>
      <c r="Z6" s="11"/>
      <c r="AA6" s="11"/>
      <c r="AB6" s="11"/>
      <c r="AC6" s="11"/>
      <c r="AD6" s="11"/>
      <c r="AE6" s="11"/>
    </row>
    <row r="7" spans="1:43" ht="12.75" customHeight="1" x14ac:dyDescent="0.25">
      <c r="D7" s="38" t="s">
        <v>7</v>
      </c>
      <c r="E7" s="39" t="e">
        <f>SUM(E6/$F$43)</f>
        <v>#DIV/0!</v>
      </c>
      <c r="F7" s="39" t="e">
        <f>SUM(F6/$F$43)</f>
        <v>#DIV/0!</v>
      </c>
      <c r="G7" s="39" t="e">
        <f>SUM(G6/$F$43)</f>
        <v>#DIV/0!</v>
      </c>
      <c r="H7" s="40"/>
      <c r="K7" s="27"/>
      <c r="L7" s="28" t="s">
        <v>88</v>
      </c>
      <c r="M7" s="36">
        <v>24500</v>
      </c>
      <c r="W7" s="11"/>
      <c r="X7" s="11"/>
      <c r="Y7" s="11"/>
      <c r="Z7" s="11"/>
      <c r="AA7" s="11"/>
      <c r="AB7" s="11"/>
      <c r="AC7" s="11"/>
      <c r="AD7" s="11"/>
      <c r="AE7" s="11"/>
    </row>
    <row r="8" spans="1:43" ht="13" x14ac:dyDescent="0.3">
      <c r="A8" s="222" t="s">
        <v>15</v>
      </c>
      <c r="B8" s="223"/>
      <c r="C8" s="223"/>
      <c r="D8" s="223"/>
      <c r="E8" s="223"/>
      <c r="F8" s="42"/>
      <c r="K8" s="27"/>
      <c r="L8" s="28" t="s">
        <v>89</v>
      </c>
      <c r="M8" s="36">
        <v>8000</v>
      </c>
      <c r="V8" s="42"/>
    </row>
    <row r="9" spans="1:43" ht="13" x14ac:dyDescent="0.3">
      <c r="A9" s="222" t="s">
        <v>70</v>
      </c>
      <c r="B9" s="223"/>
      <c r="C9" s="222" t="s">
        <v>71</v>
      </c>
      <c r="D9" s="224"/>
      <c r="E9" s="224"/>
      <c r="F9" s="42"/>
      <c r="K9" s="27"/>
      <c r="L9" s="151"/>
      <c r="M9" s="152"/>
      <c r="V9" s="42"/>
    </row>
    <row r="10" spans="1:43" ht="13" thickBot="1" x14ac:dyDescent="0.3">
      <c r="A10" s="154" t="s">
        <v>16</v>
      </c>
      <c r="B10" s="156" t="e">
        <f>VLOOKUP(B44,'Deferral Options'!$F$7:$G$67,2,FALSE)</f>
        <v>#DIV/0!</v>
      </c>
      <c r="C10" s="225" t="s">
        <v>16</v>
      </c>
      <c r="D10" s="226"/>
      <c r="E10" s="158" t="e">
        <f>MIN('Deferral Options'!$L$7:$L$67)*100&amp;"%"&amp;" - "&amp;MAX('Deferral Options'!$L$7:$L$67)*100&amp;"%"</f>
        <v>#DIV/0!</v>
      </c>
      <c r="F10" s="42"/>
      <c r="K10" s="43"/>
      <c r="L10" s="44" t="s">
        <v>90</v>
      </c>
      <c r="M10" s="45">
        <v>72000</v>
      </c>
      <c r="V10" s="42"/>
    </row>
    <row r="11" spans="1:43" x14ac:dyDescent="0.25">
      <c r="A11" s="1" t="s">
        <v>81</v>
      </c>
      <c r="B11" s="155" t="e">
        <f>VLOOKUP(B44,'Deferral Options'!$F$7:$H$67,3,FALSE)</f>
        <v>#DIV/0!</v>
      </c>
      <c r="C11" s="220" t="s">
        <v>81</v>
      </c>
      <c r="D11" s="221" t="s">
        <v>17</v>
      </c>
      <c r="E11" s="155" t="e">
        <f>HLOOKUP(A11,'Deferral Options'!$A$6:$K$67,'Deferral Options'!J5,FALSE)</f>
        <v>#N/A</v>
      </c>
      <c r="F11" s="42"/>
      <c r="K11" s="46"/>
      <c r="L11" s="47" t="s">
        <v>91</v>
      </c>
      <c r="M11" s="48"/>
      <c r="N11" s="49"/>
      <c r="V11" s="42"/>
    </row>
    <row r="12" spans="1:43" ht="13" x14ac:dyDescent="0.3">
      <c r="A12" s="4" t="s">
        <v>69</v>
      </c>
      <c r="B12" s="41"/>
      <c r="D12" s="42"/>
      <c r="E12" s="50"/>
      <c r="F12" s="42"/>
      <c r="K12" s="196"/>
      <c r="L12" s="197" t="s">
        <v>18</v>
      </c>
      <c r="M12" s="198"/>
      <c r="S12" s="42"/>
      <c r="T12" s="42"/>
      <c r="U12" s="51"/>
      <c r="W12" s="42"/>
      <c r="X12" s="42"/>
      <c r="Y12" s="42"/>
      <c r="Z12" s="42"/>
    </row>
    <row r="13" spans="1:43" ht="13" thickBot="1" x14ac:dyDescent="0.3">
      <c r="A13" s="153" t="s">
        <v>16</v>
      </c>
      <c r="B13" s="157">
        <f>Summary!C15</f>
        <v>0</v>
      </c>
      <c r="F13" s="42"/>
      <c r="K13" s="52"/>
      <c r="L13" s="53" t="s">
        <v>19</v>
      </c>
      <c r="M13" s="54"/>
      <c r="S13" s="42"/>
      <c r="T13" s="42"/>
      <c r="U13" s="42"/>
    </row>
    <row r="14" spans="1:43" ht="12.75" customHeight="1" x14ac:dyDescent="0.25">
      <c r="A14" s="1" t="s">
        <v>81</v>
      </c>
      <c r="B14" s="157">
        <f>Summary!C16</f>
        <v>0</v>
      </c>
      <c r="K14" s="55"/>
      <c r="L14" s="55"/>
      <c r="Q14" s="49"/>
      <c r="R14" s="49"/>
      <c r="V14" s="56"/>
      <c r="AI14" s="55"/>
      <c r="AM14" s="49"/>
    </row>
    <row r="15" spans="1:43" ht="50.25" customHeight="1" x14ac:dyDescent="0.25">
      <c r="A15" s="57" t="s">
        <v>20</v>
      </c>
      <c r="B15" s="57" t="s">
        <v>21</v>
      </c>
      <c r="C15" s="57" t="s">
        <v>96</v>
      </c>
      <c r="D15" s="57" t="s">
        <v>82</v>
      </c>
      <c r="E15" s="57" t="s">
        <v>97</v>
      </c>
      <c r="F15" s="57" t="s">
        <v>22</v>
      </c>
      <c r="G15" s="57" t="s">
        <v>83</v>
      </c>
      <c r="H15" s="57" t="s">
        <v>98</v>
      </c>
      <c r="I15" s="57" t="s">
        <v>99</v>
      </c>
      <c r="J15" s="57" t="s">
        <v>84</v>
      </c>
      <c r="K15" s="57" t="s">
        <v>85</v>
      </c>
      <c r="L15" s="57" t="s">
        <v>86</v>
      </c>
      <c r="M15" s="199" t="s">
        <v>24</v>
      </c>
      <c r="N15" s="57" t="s">
        <v>25</v>
      </c>
      <c r="O15" s="57" t="s">
        <v>26</v>
      </c>
      <c r="P15" s="57" t="s">
        <v>27</v>
      </c>
      <c r="Q15" s="205" t="s">
        <v>28</v>
      </c>
      <c r="R15" s="58"/>
      <c r="S15" s="59" t="s">
        <v>29</v>
      </c>
      <c r="T15" s="59" t="s">
        <v>30</v>
      </c>
      <c r="U15" s="59" t="s">
        <v>31</v>
      </c>
      <c r="V15" s="59" t="s">
        <v>32</v>
      </c>
      <c r="W15" s="59" t="s">
        <v>33</v>
      </c>
      <c r="X15" s="59" t="s">
        <v>34</v>
      </c>
      <c r="Y15" s="59" t="s">
        <v>35</v>
      </c>
      <c r="Z15" s="59" t="s">
        <v>36</v>
      </c>
      <c r="AA15" s="59" t="s">
        <v>37</v>
      </c>
      <c r="AB15" s="59" t="s">
        <v>38</v>
      </c>
      <c r="AC15" s="59" t="s">
        <v>39</v>
      </c>
      <c r="AD15" s="59" t="s">
        <v>40</v>
      </c>
      <c r="AE15" s="59" t="s">
        <v>41</v>
      </c>
      <c r="AF15" s="59" t="s">
        <v>42</v>
      </c>
      <c r="AG15" s="60" t="s">
        <v>43</v>
      </c>
      <c r="AH15" s="60" t="s">
        <v>44</v>
      </c>
      <c r="AI15" s="61" t="s">
        <v>45</v>
      </c>
      <c r="AJ15" s="61" t="s">
        <v>46</v>
      </c>
      <c r="AK15" s="61" t="s">
        <v>47</v>
      </c>
      <c r="AL15" s="59" t="s">
        <v>48</v>
      </c>
      <c r="AM15" s="59" t="s">
        <v>49</v>
      </c>
      <c r="AN15" s="59" t="s">
        <v>50</v>
      </c>
      <c r="AO15" s="59" t="s">
        <v>51</v>
      </c>
      <c r="AP15" s="59" t="s">
        <v>52</v>
      </c>
      <c r="AQ15" s="59" t="s">
        <v>53</v>
      </c>
    </row>
    <row r="16" spans="1:43" s="64" customFormat="1" ht="12.75" hidden="1" customHeight="1" x14ac:dyDescent="0.3">
      <c r="A16" s="62"/>
      <c r="B16" s="62"/>
      <c r="C16" s="62">
        <v>0</v>
      </c>
      <c r="D16" s="62"/>
      <c r="E16" s="62"/>
      <c r="F16" s="62"/>
      <c r="G16" s="62">
        <v>0</v>
      </c>
      <c r="H16" s="62"/>
      <c r="I16" s="62"/>
      <c r="J16" s="62"/>
      <c r="K16" s="62"/>
      <c r="L16" s="62"/>
      <c r="M16" s="200"/>
      <c r="N16" s="62"/>
      <c r="O16" s="62"/>
      <c r="P16" s="62"/>
      <c r="Q16" s="206"/>
      <c r="R16" s="49"/>
      <c r="S16" s="62" t="s">
        <v>54</v>
      </c>
      <c r="T16" s="62" t="s">
        <v>54</v>
      </c>
      <c r="U16" s="62" t="s">
        <v>54</v>
      </c>
      <c r="V16" s="62" t="s">
        <v>54</v>
      </c>
      <c r="W16" s="62" t="s">
        <v>54</v>
      </c>
      <c r="X16" s="62" t="s">
        <v>54</v>
      </c>
      <c r="Y16" s="62" t="s">
        <v>54</v>
      </c>
      <c r="Z16" s="62" t="s">
        <v>54</v>
      </c>
      <c r="AA16" s="62" t="s">
        <v>54</v>
      </c>
      <c r="AB16" s="62" t="s">
        <v>54</v>
      </c>
      <c r="AC16" s="62" t="s">
        <v>54</v>
      </c>
      <c r="AD16" s="62" t="s">
        <v>54</v>
      </c>
      <c r="AE16" s="62" t="s">
        <v>54</v>
      </c>
      <c r="AF16" s="62" t="s">
        <v>54</v>
      </c>
      <c r="AG16" s="63" t="s">
        <v>54</v>
      </c>
      <c r="AH16" s="63" t="s">
        <v>54</v>
      </c>
      <c r="AI16" s="62" t="s">
        <v>54</v>
      </c>
      <c r="AJ16" s="62" t="s">
        <v>54</v>
      </c>
      <c r="AK16" s="62" t="s">
        <v>54</v>
      </c>
      <c r="AL16" s="62" t="s">
        <v>54</v>
      </c>
      <c r="AM16" s="62" t="s">
        <v>54</v>
      </c>
      <c r="AN16" s="62" t="s">
        <v>54</v>
      </c>
      <c r="AO16" s="62" t="s">
        <v>54</v>
      </c>
      <c r="AP16" s="62" t="s">
        <v>54</v>
      </c>
      <c r="AQ16" s="62" t="s">
        <v>54</v>
      </c>
    </row>
    <row r="17" spans="1:46" x14ac:dyDescent="0.25">
      <c r="A17" s="65">
        <f>M4</f>
        <v>46031</v>
      </c>
      <c r="B17" s="66"/>
      <c r="C17" s="67">
        <f>B14</f>
        <v>0</v>
      </c>
      <c r="D17" s="66">
        <v>0</v>
      </c>
      <c r="E17" s="66">
        <v>0</v>
      </c>
      <c r="F17" s="68">
        <f t="shared" ref="F17:F42" si="0">SUM(V17:W17)</f>
        <v>0</v>
      </c>
      <c r="G17" s="68">
        <f>MAX(0,IF(SUM($X$17:X17)&gt;$M$6,$M$6-SUM($X$15:$X16),X17),0)</f>
        <v>0</v>
      </c>
      <c r="H17" s="69">
        <f t="shared" ref="H17:H42" si="1">C17*Z17</f>
        <v>0</v>
      </c>
      <c r="I17" s="69">
        <f t="shared" ref="I17:I42" si="2">E17*AD17</f>
        <v>0</v>
      </c>
      <c r="J17" s="69">
        <f t="shared" ref="J17:J42" si="3">AC17*D17</f>
        <v>0</v>
      </c>
      <c r="K17" s="69">
        <f t="shared" ref="K17:K42" si="4">AG17+AH17</f>
        <v>0</v>
      </c>
      <c r="L17" s="69">
        <f>AB17*IF(ROUND(U17,2)&gt;=60,0.04,IF(AND(ROUND(U17,2)&lt;60,ROUND(U17,2)&gt;=55),0.04,IF(AND(ROUND(U17,2)&lt;55,ROUND(U17,2)&gt;=50),0.04,IF(AND(ROUND(U17,2)&lt;50,ROUND(U17,2)&gt;=45),0.04,IF(AND(ROUND(U17,2)&lt;45,ROUND(U17,2)&gt;=40),0.04,IF(AND(ROUND(U17,2)&lt;40,ROUND(U17,2)&gt;=35),0.04,IF(ROUND(U17,2)&lt;35,0.04,0)))))))</f>
        <v>0</v>
      </c>
      <c r="M17" s="201">
        <f>AK17*IF(ROUND(U17,2)&gt;=50,0,IF(AND(ROUND(U17,2)&lt;50,ROUND(U17,2)&gt;=45),0,IF(AND(ROUND(U17,2)&lt;45,ROUND(U17,2)&gt;=40),0,IF(AND(ROUND(U17,2)&lt;40,ROUND(U17,2)&gt;=35),0,IF(ROUND(U17,2)&lt;35,0,0)))))</f>
        <v>0</v>
      </c>
      <c r="N17" s="70">
        <f>$B$2/26*(PRODUCT($S$17:S17))*$B$13+IF(A17=$M$5,$B$4*$B$5,0)</f>
        <v>0</v>
      </c>
      <c r="O17" s="71">
        <f t="shared" ref="O17:O42" si="5">AL17</f>
        <v>0</v>
      </c>
      <c r="P17" s="71">
        <f t="shared" ref="P17:P42" si="6">AM17</f>
        <v>0</v>
      </c>
      <c r="Q17" s="207">
        <v>0</v>
      </c>
      <c r="R17" s="49"/>
      <c r="S17" s="72">
        <f t="shared" ref="S17:S42" si="7">B17+1</f>
        <v>1</v>
      </c>
      <c r="T17" s="73">
        <f t="shared" ref="T17:T42" si="8">A17-6</f>
        <v>46025</v>
      </c>
      <c r="U17" s="74">
        <f t="shared" ref="U17:U42" si="9">IF(T17&gt;0,(T17-$B$1)/365.25,0)</f>
        <v>126.00958247775496</v>
      </c>
      <c r="V17" s="75">
        <f>$B$2/26*(PRODUCT($S$17:S17))</f>
        <v>0</v>
      </c>
      <c r="W17" s="75">
        <f t="shared" ref="W17:W42" si="10">+IF(A17=$M$5,$B$4,0)</f>
        <v>0</v>
      </c>
      <c r="X17" s="75">
        <f t="shared" ref="X17:X42" si="11">F17-N17</f>
        <v>0</v>
      </c>
      <c r="Y17" s="76">
        <f>IF(C17&gt;0,MAX(0,IF(SUMPRODUCT($G$17:G17,$C$17:C17)&gt;=$M$7,($M$7-SUMPRODUCT($G$16:G16,$C$16:C16))/C17,G17)),0)</f>
        <v>0</v>
      </c>
      <c r="Z17" s="76">
        <f t="shared" ref="Z17:Z42" si="12">IF(C17&gt;0,MIN(F17,G17,Y17),0)</f>
        <v>0</v>
      </c>
      <c r="AA17" s="76">
        <f t="shared" ref="AA17:AA41" si="13">IF(H17&gt;0,MIN(H17/MIN(0.05,C17),G17),0)</f>
        <v>0</v>
      </c>
      <c r="AB17" s="76">
        <f t="shared" ref="AB17:AB42" si="14">MIN(G17,F17)</f>
        <v>0</v>
      </c>
      <c r="AC17" s="76">
        <f t="shared" ref="AC17:AC42" si="15">IF(D17&gt;0,MIN(G17,F17),0)</f>
        <v>0</v>
      </c>
      <c r="AD17" s="76">
        <f>IF(E17&gt;0,MIN(G17,($M$8-SUM($I$16:I16))/E17),0)</f>
        <v>0</v>
      </c>
      <c r="AE17" s="76">
        <f t="shared" ref="AE17:AE42" si="16">IF(D17&gt;0,G17-AA17,0)</f>
        <v>0</v>
      </c>
      <c r="AF17" s="76">
        <f t="shared" ref="AF17:AF42" si="17">F17-AB17</f>
        <v>0</v>
      </c>
      <c r="AG17" s="77">
        <f t="shared" ref="AG17:AG42" si="18">MIN(0.05,C17)*AA17</f>
        <v>0</v>
      </c>
      <c r="AH17" s="77">
        <f t="shared" ref="AH17:AH42" si="19">AE17*MIN(0.05,D17)</f>
        <v>0</v>
      </c>
      <c r="AI17" s="76" t="str">
        <f t="shared" ref="AI17:AI42" si="20">IF(MONTH(A17)&lt;=3,"Q1",IF(AND(MONTH(A17)&gt;3,MONTH(A17)&lt;7),"Q2",IF(AND(MONTH(A17)&gt;6,MONTH(A17)&lt;10),"Q3",IF(MONTH(A17)&gt;9,"Q4",0))))</f>
        <v>Q1</v>
      </c>
      <c r="AJ17" s="78">
        <f t="shared" ref="AJ17:AJ41" si="21">IF(AI17=AI18,0,1)</f>
        <v>0</v>
      </c>
      <c r="AK17" s="76">
        <f t="shared" ref="AK17:AK42" si="22">AJ17*SUMIF($AI$17:$AI$42,AI17,$AB$17:$AB$42)</f>
        <v>0</v>
      </c>
      <c r="AL17" s="76">
        <f t="shared" ref="AL17:AL42" si="23">AF17*$M$2</f>
        <v>0</v>
      </c>
      <c r="AM17" s="76">
        <f>AF17*IF(ROUND(U17,2)&gt;=60,0.04,IF(AND(ROUND(U17,2)&lt;60,ROUND(U17,2)&gt;=55),0.04,IF(AND(ROUND(U17,2)&lt;55,ROUND(U17,2)&gt;=50),0.04,IF(AND(ROUND(U17,2)&lt;50,ROUND(U17,2)&gt;=45),0.04,IF(AND(ROUND(U17,2)&lt;45,ROUND(U17,2)&gt;=40),0.04,IF(AND(ROUND(U17,2)&lt;40,ROUND(U17,2)&gt;=35),0.04,IF(ROUND(U17,2)&lt;35,0.04,0)))))))</f>
        <v>0</v>
      </c>
      <c r="AN17" s="76">
        <f t="shared" ref="AN17:AN42" si="24">AF17*IF(ROUND(U17,2)&gt;=50,0.04,IF(AND(ROUND(U17,2)&lt;50,ROUND(U17,2)&gt;=45),0.035,IF(AND(ROUND(U17,2)&lt;45,ROUND(U17,2)&gt;=40),0.03,IF(AND(ROUND(U17,2)&lt;40,ROUND(U17,2)&gt;=35),0.025,IF(ROUND(U17,2)&lt;35,0.02,0)))))</f>
        <v>0</v>
      </c>
      <c r="AO17" s="76">
        <f t="shared" ref="AO17:AO42" si="25">N17*$M$2</f>
        <v>0</v>
      </c>
      <c r="AP17" s="76">
        <f t="shared" ref="AP17:AP42" si="26">N17*IF(ROUND(U17,2)&gt;=60,0.05,IF(AND(ROUND(U17,2)&lt;60,ROUND(U17,2)&gt;=55),0.045,IF(AND(ROUND(U17,2)&lt;55,ROUND(U17,2)&gt;=50),0.04,IF(AND(ROUND(U17,2)&lt;50,ROUND(U17,2)&gt;=45),0.035,IF(AND(ROUND(U17,2)&lt;45,ROUND(U17,2)&gt;=40),0.03,IF(AND(ROUND(U17,2)&lt;40,ROUND(U17,2)&gt;=35),0.025,IF(ROUND(U17,2)&lt;35,0.02,0)))))))</f>
        <v>0</v>
      </c>
      <c r="AQ17" s="76">
        <f t="shared" ref="AQ17:AQ42" si="27">N17*IF(ROUND(U17,2)&gt;=50,0.04,IF(AND(ROUND(U17,2)&lt;50,ROUND(U17,2)&gt;=45),0.035,IF(AND(ROUND(U17,2)&lt;45,ROUND(U17,2)&gt;=40),0.03,IF(AND(ROUND(U17,2)&lt;40,ROUND(U17,2)&gt;=35),0.025,IF(ROUND(U17,2)&lt;35,0.02,0)))))</f>
        <v>0</v>
      </c>
      <c r="AR17" s="79"/>
      <c r="AT17" s="211"/>
    </row>
    <row r="18" spans="1:46" x14ac:dyDescent="0.25">
      <c r="A18" s="65">
        <f t="shared" ref="A18:A42" si="28">A17+14</f>
        <v>46045</v>
      </c>
      <c r="B18" s="66"/>
      <c r="C18" s="67">
        <f t="shared" ref="C18:C42" si="29">C17</f>
        <v>0</v>
      </c>
      <c r="D18" s="66">
        <f t="shared" ref="D18:D42" si="30">D17</f>
        <v>0</v>
      </c>
      <c r="E18" s="66">
        <f t="shared" ref="E18:E42" si="31">E17</f>
        <v>0</v>
      </c>
      <c r="F18" s="80">
        <f t="shared" si="0"/>
        <v>0</v>
      </c>
      <c r="G18" s="80">
        <f>MAX(0,IF(SUM($X$17:X18)&gt;$M$6,$M$6-SUM($X$15:$X17),X18),0)</f>
        <v>0</v>
      </c>
      <c r="H18" s="81">
        <f t="shared" si="1"/>
        <v>0</v>
      </c>
      <c r="I18" s="81">
        <f t="shared" si="2"/>
        <v>0</v>
      </c>
      <c r="J18" s="81">
        <f t="shared" si="3"/>
        <v>0</v>
      </c>
      <c r="K18" s="81">
        <f t="shared" si="4"/>
        <v>0</v>
      </c>
      <c r="L18" s="81">
        <f t="shared" ref="L18:L42" si="32">AB18*IF(ROUND(U18,2)&gt;=60,0.04,IF(AND(ROUND(U18,2)&lt;60,ROUND(U18,2)&gt;=55),0.04,IF(AND(ROUND(U18,2)&lt;55,ROUND(U18,2)&gt;=50),0.04,IF(AND(ROUND(U18,2)&lt;50,ROUND(U18,2)&gt;=45),0.04,IF(AND(ROUND(U18,2)&lt;45,ROUND(U18,2)&gt;=40),0.04,IF(AND(ROUND(U18,2)&lt;40,ROUND(U18,2)&gt;=35),0.04,IF(ROUND(U18,2)&lt;35,0.04,0)))))))</f>
        <v>0</v>
      </c>
      <c r="M18" s="202">
        <f t="shared" ref="M18:M42" si="33">AK18*IF(ROUND(U18,2)&gt;=50,0,IF(AND(ROUND(U18,2)&lt;50,ROUND(U18,2)&gt;=45),0,IF(AND(ROUND(U18,2)&lt;45,ROUND(U18,2)&gt;=40),0,IF(AND(ROUND(U18,2)&lt;40,ROUND(U18,2)&gt;=35),0,IF(ROUND(U18,2)&lt;35,0,0)))))</f>
        <v>0</v>
      </c>
      <c r="N18" s="82">
        <f>$B$2/26*(PRODUCT($S$17:S18))*$B$13+IF(A18=$M$5,$B$4*$B$5,0)</f>
        <v>0</v>
      </c>
      <c r="O18" s="83">
        <f t="shared" si="5"/>
        <v>0</v>
      </c>
      <c r="P18" s="83">
        <f t="shared" si="6"/>
        <v>0</v>
      </c>
      <c r="Q18" s="208">
        <v>0</v>
      </c>
      <c r="R18" s="49"/>
      <c r="S18" s="72">
        <f t="shared" si="7"/>
        <v>1</v>
      </c>
      <c r="T18" s="73">
        <f t="shared" si="8"/>
        <v>46039</v>
      </c>
      <c r="U18" s="74">
        <f t="shared" si="9"/>
        <v>126.04791238877482</v>
      </c>
      <c r="V18" s="84">
        <f>$B$2/26*(PRODUCT($S$17:S18))</f>
        <v>0</v>
      </c>
      <c r="W18" s="84">
        <f t="shared" si="10"/>
        <v>0</v>
      </c>
      <c r="X18" s="84">
        <f t="shared" si="11"/>
        <v>0</v>
      </c>
      <c r="Y18" s="85">
        <f>IF(C18&gt;0,MAX(0,IF(SUMPRODUCT($G$17:G18,$C$17:C18)&gt;=$M$7,($M$7-SUMPRODUCT($G$16:G17,$C$16:C17))/C18,G18)),0)</f>
        <v>0</v>
      </c>
      <c r="Z18" s="85">
        <f t="shared" si="12"/>
        <v>0</v>
      </c>
      <c r="AA18" s="85">
        <f t="shared" si="13"/>
        <v>0</v>
      </c>
      <c r="AB18" s="85">
        <f t="shared" si="14"/>
        <v>0</v>
      </c>
      <c r="AC18" s="85">
        <f t="shared" si="15"/>
        <v>0</v>
      </c>
      <c r="AD18" s="85">
        <f>IF(E18&gt;0,MIN(G18,($M$8-SUM($I$16:I17))/E18),0)</f>
        <v>0</v>
      </c>
      <c r="AE18" s="85">
        <f t="shared" si="16"/>
        <v>0</v>
      </c>
      <c r="AF18" s="85">
        <f t="shared" si="17"/>
        <v>0</v>
      </c>
      <c r="AG18" s="86">
        <f t="shared" si="18"/>
        <v>0</v>
      </c>
      <c r="AH18" s="86">
        <f t="shared" si="19"/>
        <v>0</v>
      </c>
      <c r="AI18" s="85" t="str">
        <f t="shared" si="20"/>
        <v>Q1</v>
      </c>
      <c r="AJ18" s="87">
        <f t="shared" si="21"/>
        <v>0</v>
      </c>
      <c r="AK18" s="85">
        <f t="shared" si="22"/>
        <v>0</v>
      </c>
      <c r="AL18" s="85">
        <f t="shared" si="23"/>
        <v>0</v>
      </c>
      <c r="AM18" s="85">
        <f t="shared" ref="AM18:AM42" si="34">AF18*IF(ROUND(U18,2)&gt;=60,0.04,IF(AND(ROUND(U18,2)&lt;60,ROUND(U18,2)&gt;=55),0.04,IF(AND(ROUND(U18,2)&lt;55,ROUND(U18,2)&gt;=50),0.04,IF(AND(ROUND(U18,2)&lt;50,ROUND(U18,2)&gt;=45),0.04,IF(AND(ROUND(U18,2)&lt;45,ROUND(U18,2)&gt;=40),0.04,IF(AND(ROUND(U18,2)&lt;40,ROUND(U18,2)&gt;=35),0.04,IF(ROUND(U18,2)&lt;35,0.04,0)))))))</f>
        <v>0</v>
      </c>
      <c r="AN18" s="85">
        <f t="shared" si="24"/>
        <v>0</v>
      </c>
      <c r="AO18" s="85">
        <f t="shared" si="25"/>
        <v>0</v>
      </c>
      <c r="AP18" s="85">
        <f t="shared" si="26"/>
        <v>0</v>
      </c>
      <c r="AQ18" s="85">
        <f t="shared" si="27"/>
        <v>0</v>
      </c>
      <c r="AR18" s="88"/>
      <c r="AT18" s="211"/>
    </row>
    <row r="19" spans="1:46" x14ac:dyDescent="0.25">
      <c r="A19" s="65">
        <f t="shared" si="28"/>
        <v>46059</v>
      </c>
      <c r="B19" s="66"/>
      <c r="C19" s="67">
        <f t="shared" si="29"/>
        <v>0</v>
      </c>
      <c r="D19" s="66">
        <f t="shared" si="30"/>
        <v>0</v>
      </c>
      <c r="E19" s="66">
        <f t="shared" si="31"/>
        <v>0</v>
      </c>
      <c r="F19" s="80">
        <f t="shared" si="0"/>
        <v>0</v>
      </c>
      <c r="G19" s="80">
        <f>MAX(0,IF(SUM($X$17:X19)&gt;$M$6,$M$6-SUM($X$15:$X18),X19),0)</f>
        <v>0</v>
      </c>
      <c r="H19" s="81">
        <f t="shared" si="1"/>
        <v>0</v>
      </c>
      <c r="I19" s="81">
        <f t="shared" si="2"/>
        <v>0</v>
      </c>
      <c r="J19" s="81">
        <f t="shared" si="3"/>
        <v>0</v>
      </c>
      <c r="K19" s="81">
        <f t="shared" si="4"/>
        <v>0</v>
      </c>
      <c r="L19" s="81">
        <f t="shared" si="32"/>
        <v>0</v>
      </c>
      <c r="M19" s="202">
        <f t="shared" si="33"/>
        <v>0</v>
      </c>
      <c r="N19" s="82">
        <f>$B$2/26*(PRODUCT($S$17:S19))*$B$13+IF(A19=$M$5,$B$4*$B$5,0)</f>
        <v>0</v>
      </c>
      <c r="O19" s="83">
        <f t="shared" si="5"/>
        <v>0</v>
      </c>
      <c r="P19" s="83">
        <f t="shared" si="6"/>
        <v>0</v>
      </c>
      <c r="Q19" s="208">
        <v>0</v>
      </c>
      <c r="R19" s="49"/>
      <c r="S19" s="72">
        <f t="shared" si="7"/>
        <v>1</v>
      </c>
      <c r="T19" s="73">
        <f t="shared" si="8"/>
        <v>46053</v>
      </c>
      <c r="U19" s="74">
        <f t="shared" si="9"/>
        <v>126.08624229979466</v>
      </c>
      <c r="V19" s="84">
        <f>$B$2/26*(PRODUCT($S$17:S19))</f>
        <v>0</v>
      </c>
      <c r="W19" s="84">
        <f t="shared" si="10"/>
        <v>0</v>
      </c>
      <c r="X19" s="84">
        <f t="shared" si="11"/>
        <v>0</v>
      </c>
      <c r="Y19" s="85">
        <f>IF(C19&gt;0,MAX(0,IF(SUMPRODUCT($G$17:G19,$C$17:C19)&gt;=$M$7,($M$7-SUMPRODUCT($G$16:G18,$C$16:C18))/C19,G19)),0)</f>
        <v>0</v>
      </c>
      <c r="Z19" s="85">
        <f t="shared" si="12"/>
        <v>0</v>
      </c>
      <c r="AA19" s="85">
        <f t="shared" si="13"/>
        <v>0</v>
      </c>
      <c r="AB19" s="85">
        <f t="shared" si="14"/>
        <v>0</v>
      </c>
      <c r="AC19" s="85">
        <f t="shared" si="15"/>
        <v>0</v>
      </c>
      <c r="AD19" s="85">
        <f>IF(E19&gt;0,MIN(G19,($M$8-SUM($I$16:I18))/E19),0)</f>
        <v>0</v>
      </c>
      <c r="AE19" s="85">
        <f t="shared" si="16"/>
        <v>0</v>
      </c>
      <c r="AF19" s="85">
        <f t="shared" si="17"/>
        <v>0</v>
      </c>
      <c r="AG19" s="86">
        <f t="shared" si="18"/>
        <v>0</v>
      </c>
      <c r="AH19" s="86">
        <f t="shared" si="19"/>
        <v>0</v>
      </c>
      <c r="AI19" s="85" t="str">
        <f t="shared" si="20"/>
        <v>Q1</v>
      </c>
      <c r="AJ19" s="87">
        <f t="shared" si="21"/>
        <v>0</v>
      </c>
      <c r="AK19" s="85">
        <f t="shared" si="22"/>
        <v>0</v>
      </c>
      <c r="AL19" s="85">
        <f t="shared" si="23"/>
        <v>0</v>
      </c>
      <c r="AM19" s="85">
        <f t="shared" si="34"/>
        <v>0</v>
      </c>
      <c r="AN19" s="85">
        <f t="shared" si="24"/>
        <v>0</v>
      </c>
      <c r="AO19" s="85">
        <f t="shared" si="25"/>
        <v>0</v>
      </c>
      <c r="AP19" s="85">
        <f t="shared" si="26"/>
        <v>0</v>
      </c>
      <c r="AQ19" s="85">
        <f t="shared" si="27"/>
        <v>0</v>
      </c>
      <c r="AR19" s="88"/>
    </row>
    <row r="20" spans="1:46" x14ac:dyDescent="0.25">
      <c r="A20" s="65">
        <f t="shared" si="28"/>
        <v>46073</v>
      </c>
      <c r="B20" s="66"/>
      <c r="C20" s="67">
        <f t="shared" si="29"/>
        <v>0</v>
      </c>
      <c r="D20" s="66">
        <f t="shared" si="30"/>
        <v>0</v>
      </c>
      <c r="E20" s="66">
        <f t="shared" si="31"/>
        <v>0</v>
      </c>
      <c r="F20" s="80">
        <f t="shared" si="0"/>
        <v>0</v>
      </c>
      <c r="G20" s="80">
        <f>MAX(0,IF(SUM($X$17:X20)&gt;$M$6,$M$6-SUM($X$15:$X19),X20),0)</f>
        <v>0</v>
      </c>
      <c r="H20" s="81">
        <f t="shared" si="1"/>
        <v>0</v>
      </c>
      <c r="I20" s="81">
        <f t="shared" si="2"/>
        <v>0</v>
      </c>
      <c r="J20" s="81">
        <f t="shared" si="3"/>
        <v>0</v>
      </c>
      <c r="K20" s="81">
        <f t="shared" si="4"/>
        <v>0</v>
      </c>
      <c r="L20" s="81">
        <f t="shared" si="32"/>
        <v>0</v>
      </c>
      <c r="M20" s="202">
        <f t="shared" si="33"/>
        <v>0</v>
      </c>
      <c r="N20" s="82">
        <f>$B$2/26*(PRODUCT($S$17:S20))*$B$13+IF(A20=$M$5,$B$4*$B$5,0)</f>
        <v>0</v>
      </c>
      <c r="O20" s="83">
        <f t="shared" si="5"/>
        <v>0</v>
      </c>
      <c r="P20" s="83">
        <f t="shared" si="6"/>
        <v>0</v>
      </c>
      <c r="Q20" s="208">
        <v>0</v>
      </c>
      <c r="R20" s="49"/>
      <c r="S20" s="72">
        <f t="shared" si="7"/>
        <v>1</v>
      </c>
      <c r="T20" s="73">
        <f t="shared" si="8"/>
        <v>46067</v>
      </c>
      <c r="U20" s="74">
        <f t="shared" si="9"/>
        <v>126.12457221081451</v>
      </c>
      <c r="V20" s="84">
        <f>$B$2/26*(PRODUCT($S$17:S20))</f>
        <v>0</v>
      </c>
      <c r="W20" s="84">
        <f t="shared" si="10"/>
        <v>0</v>
      </c>
      <c r="X20" s="84">
        <f t="shared" si="11"/>
        <v>0</v>
      </c>
      <c r="Y20" s="85">
        <f>IF(C20&gt;0,MAX(0,IF(SUMPRODUCT($G$17:G20,$C$17:C20)&gt;=$M$7,($M$7-SUMPRODUCT($G$16:G19,$C$16:C19))/C20,G20)),0)</f>
        <v>0</v>
      </c>
      <c r="Z20" s="85">
        <f t="shared" si="12"/>
        <v>0</v>
      </c>
      <c r="AA20" s="85">
        <f t="shared" si="13"/>
        <v>0</v>
      </c>
      <c r="AB20" s="85">
        <f t="shared" si="14"/>
        <v>0</v>
      </c>
      <c r="AC20" s="85">
        <f t="shared" si="15"/>
        <v>0</v>
      </c>
      <c r="AD20" s="85">
        <f>IF(E20&gt;0,MIN(G20,($M$8-SUM($I$16:I19))/E20),0)</f>
        <v>0</v>
      </c>
      <c r="AE20" s="85">
        <f t="shared" si="16"/>
        <v>0</v>
      </c>
      <c r="AF20" s="85">
        <f t="shared" si="17"/>
        <v>0</v>
      </c>
      <c r="AG20" s="86">
        <f t="shared" si="18"/>
        <v>0</v>
      </c>
      <c r="AH20" s="86">
        <f t="shared" si="19"/>
        <v>0</v>
      </c>
      <c r="AI20" s="85" t="str">
        <f t="shared" si="20"/>
        <v>Q1</v>
      </c>
      <c r="AJ20" s="87">
        <f t="shared" si="21"/>
        <v>0</v>
      </c>
      <c r="AK20" s="85">
        <f t="shared" si="22"/>
        <v>0</v>
      </c>
      <c r="AL20" s="85">
        <f t="shared" si="23"/>
        <v>0</v>
      </c>
      <c r="AM20" s="85">
        <f t="shared" si="34"/>
        <v>0</v>
      </c>
      <c r="AN20" s="85">
        <f t="shared" si="24"/>
        <v>0</v>
      </c>
      <c r="AO20" s="85">
        <f t="shared" si="25"/>
        <v>0</v>
      </c>
      <c r="AP20" s="85">
        <f t="shared" si="26"/>
        <v>0</v>
      </c>
      <c r="AQ20" s="85">
        <f t="shared" si="27"/>
        <v>0</v>
      </c>
      <c r="AR20" s="88"/>
    </row>
    <row r="21" spans="1:46" x14ac:dyDescent="0.25">
      <c r="A21" s="65">
        <f t="shared" si="28"/>
        <v>46087</v>
      </c>
      <c r="B21" s="66"/>
      <c r="C21" s="67">
        <f t="shared" si="29"/>
        <v>0</v>
      </c>
      <c r="D21" s="66">
        <f t="shared" si="30"/>
        <v>0</v>
      </c>
      <c r="E21" s="66">
        <f t="shared" si="31"/>
        <v>0</v>
      </c>
      <c r="F21" s="80">
        <f t="shared" si="0"/>
        <v>0</v>
      </c>
      <c r="G21" s="80">
        <f>MAX(0,IF(SUM($X$17:X21)&gt;$M$6,$M$6-SUM($X$15:$X20),X21),0)</f>
        <v>0</v>
      </c>
      <c r="H21" s="81">
        <f t="shared" si="1"/>
        <v>0</v>
      </c>
      <c r="I21" s="81">
        <f t="shared" si="2"/>
        <v>0</v>
      </c>
      <c r="J21" s="81">
        <f t="shared" si="3"/>
        <v>0</v>
      </c>
      <c r="K21" s="81">
        <f t="shared" si="4"/>
        <v>0</v>
      </c>
      <c r="L21" s="81">
        <f t="shared" si="32"/>
        <v>0</v>
      </c>
      <c r="M21" s="202">
        <f t="shared" si="33"/>
        <v>0</v>
      </c>
      <c r="N21" s="82">
        <f>$B$2/26*(PRODUCT($S$17:S21))*$B$13+IF(A21=$M$5,$B$4*$B$5,0)</f>
        <v>0</v>
      </c>
      <c r="O21" s="83">
        <f t="shared" si="5"/>
        <v>0</v>
      </c>
      <c r="P21" s="83">
        <f t="shared" si="6"/>
        <v>0</v>
      </c>
      <c r="Q21" s="208">
        <v>0</v>
      </c>
      <c r="R21" s="49"/>
      <c r="S21" s="72">
        <f t="shared" si="7"/>
        <v>1</v>
      </c>
      <c r="T21" s="73">
        <f t="shared" si="8"/>
        <v>46081</v>
      </c>
      <c r="U21" s="74">
        <f t="shared" si="9"/>
        <v>126.16290212183436</v>
      </c>
      <c r="V21" s="84">
        <f>$B$2/26*(PRODUCT($S$17:S21))</f>
        <v>0</v>
      </c>
      <c r="W21" s="84">
        <f t="shared" si="10"/>
        <v>0</v>
      </c>
      <c r="X21" s="84">
        <f t="shared" si="11"/>
        <v>0</v>
      </c>
      <c r="Y21" s="85">
        <f>IF(C21&gt;0,MAX(0,IF(SUMPRODUCT($G$17:G21,$C$17:C21)&gt;=$M$7,($M$7-SUMPRODUCT($G$16:G20,$C$16:C20))/C21,G21)),0)</f>
        <v>0</v>
      </c>
      <c r="Z21" s="85">
        <f t="shared" si="12"/>
        <v>0</v>
      </c>
      <c r="AA21" s="85">
        <f t="shared" si="13"/>
        <v>0</v>
      </c>
      <c r="AB21" s="85">
        <f t="shared" si="14"/>
        <v>0</v>
      </c>
      <c r="AC21" s="85">
        <f t="shared" si="15"/>
        <v>0</v>
      </c>
      <c r="AD21" s="85">
        <f>IF(E21&gt;0,MIN(G21,($M$8-SUM($I$16:I20))/E21),0)</f>
        <v>0</v>
      </c>
      <c r="AE21" s="85">
        <f t="shared" si="16"/>
        <v>0</v>
      </c>
      <c r="AF21" s="85">
        <f t="shared" si="17"/>
        <v>0</v>
      </c>
      <c r="AG21" s="86">
        <f t="shared" si="18"/>
        <v>0</v>
      </c>
      <c r="AH21" s="86">
        <f t="shared" si="19"/>
        <v>0</v>
      </c>
      <c r="AI21" s="85" t="str">
        <f t="shared" si="20"/>
        <v>Q1</v>
      </c>
      <c r="AJ21" s="87">
        <f t="shared" si="21"/>
        <v>0</v>
      </c>
      <c r="AK21" s="85">
        <f t="shared" si="22"/>
        <v>0</v>
      </c>
      <c r="AL21" s="85">
        <f t="shared" si="23"/>
        <v>0</v>
      </c>
      <c r="AM21" s="85">
        <f t="shared" si="34"/>
        <v>0</v>
      </c>
      <c r="AN21" s="85">
        <f t="shared" si="24"/>
        <v>0</v>
      </c>
      <c r="AO21" s="85">
        <f t="shared" si="25"/>
        <v>0</v>
      </c>
      <c r="AP21" s="85">
        <f t="shared" si="26"/>
        <v>0</v>
      </c>
      <c r="AQ21" s="85">
        <f t="shared" si="27"/>
        <v>0</v>
      </c>
      <c r="AR21" s="88"/>
    </row>
    <row r="22" spans="1:46" x14ac:dyDescent="0.25">
      <c r="A22" s="65">
        <f t="shared" si="28"/>
        <v>46101</v>
      </c>
      <c r="B22" s="89"/>
      <c r="C22" s="67">
        <f t="shared" si="29"/>
        <v>0</v>
      </c>
      <c r="D22" s="66">
        <f t="shared" si="30"/>
        <v>0</v>
      </c>
      <c r="E22" s="66">
        <f t="shared" si="31"/>
        <v>0</v>
      </c>
      <c r="F22" s="80">
        <f t="shared" si="0"/>
        <v>0</v>
      </c>
      <c r="G22" s="80">
        <f>MAX(0,IF(SUM($X$17:X22)&gt;$M$6,$M$6-SUM($X$15:$X21),X22),0)</f>
        <v>0</v>
      </c>
      <c r="H22" s="81">
        <f t="shared" si="1"/>
        <v>0</v>
      </c>
      <c r="I22" s="81">
        <f t="shared" si="2"/>
        <v>0</v>
      </c>
      <c r="J22" s="81">
        <f t="shared" si="3"/>
        <v>0</v>
      </c>
      <c r="K22" s="81">
        <f t="shared" si="4"/>
        <v>0</v>
      </c>
      <c r="L22" s="81">
        <f t="shared" si="32"/>
        <v>0</v>
      </c>
      <c r="M22" s="202">
        <f t="shared" si="33"/>
        <v>0</v>
      </c>
      <c r="N22" s="82">
        <f>$B$2/26*(PRODUCT($S$17:S22))*$B$13+IF(A22=$M$5,$B$4*$B$5,0)</f>
        <v>0</v>
      </c>
      <c r="O22" s="83">
        <f t="shared" si="5"/>
        <v>0</v>
      </c>
      <c r="P22" s="83">
        <f t="shared" si="6"/>
        <v>0</v>
      </c>
      <c r="Q22" s="208">
        <v>0</v>
      </c>
      <c r="R22" s="49"/>
      <c r="S22" s="72">
        <f t="shared" si="7"/>
        <v>1</v>
      </c>
      <c r="T22" s="73">
        <f t="shared" si="8"/>
        <v>46095</v>
      </c>
      <c r="U22" s="74">
        <f t="shared" si="9"/>
        <v>126.20123203285421</v>
      </c>
      <c r="V22" s="84">
        <f>$B$2/26*(PRODUCT($S$17:S22))</f>
        <v>0</v>
      </c>
      <c r="W22" s="84">
        <f t="shared" si="10"/>
        <v>0</v>
      </c>
      <c r="X22" s="84">
        <f t="shared" si="11"/>
        <v>0</v>
      </c>
      <c r="Y22" s="85">
        <f>IF(C22&gt;0,MAX(0,IF(SUMPRODUCT($G$17:G22,$C$17:C22)&gt;=$M$7,($M$7-SUMPRODUCT($G$16:G21,$C$16:C21))/C22,G22)),0)</f>
        <v>0</v>
      </c>
      <c r="Z22" s="85">
        <f t="shared" si="12"/>
        <v>0</v>
      </c>
      <c r="AA22" s="85">
        <f t="shared" si="13"/>
        <v>0</v>
      </c>
      <c r="AB22" s="85">
        <f t="shared" si="14"/>
        <v>0</v>
      </c>
      <c r="AC22" s="85">
        <f t="shared" si="15"/>
        <v>0</v>
      </c>
      <c r="AD22" s="85">
        <f>IF(E22&gt;0,MIN(G22,($M$8-SUM($I$16:I21))/E22),0)</f>
        <v>0</v>
      </c>
      <c r="AE22" s="85">
        <f t="shared" si="16"/>
        <v>0</v>
      </c>
      <c r="AF22" s="85">
        <f t="shared" si="17"/>
        <v>0</v>
      </c>
      <c r="AG22" s="86">
        <f t="shared" si="18"/>
        <v>0</v>
      </c>
      <c r="AH22" s="86">
        <f t="shared" si="19"/>
        <v>0</v>
      </c>
      <c r="AI22" s="85" t="str">
        <f t="shared" si="20"/>
        <v>Q1</v>
      </c>
      <c r="AJ22" s="87">
        <f t="shared" si="21"/>
        <v>1</v>
      </c>
      <c r="AK22" s="85">
        <f t="shared" si="22"/>
        <v>0</v>
      </c>
      <c r="AL22" s="85">
        <f t="shared" si="23"/>
        <v>0</v>
      </c>
      <c r="AM22" s="85">
        <f t="shared" si="34"/>
        <v>0</v>
      </c>
      <c r="AN22" s="85">
        <f t="shared" si="24"/>
        <v>0</v>
      </c>
      <c r="AO22" s="85">
        <f t="shared" si="25"/>
        <v>0</v>
      </c>
      <c r="AP22" s="85">
        <f t="shared" si="26"/>
        <v>0</v>
      </c>
      <c r="AQ22" s="85">
        <f t="shared" si="27"/>
        <v>0</v>
      </c>
      <c r="AR22" s="42"/>
      <c r="AS22" s="42"/>
    </row>
    <row r="23" spans="1:46" x14ac:dyDescent="0.25">
      <c r="A23" s="65">
        <f t="shared" si="28"/>
        <v>46115</v>
      </c>
      <c r="B23" s="66"/>
      <c r="C23" s="67">
        <f t="shared" si="29"/>
        <v>0</v>
      </c>
      <c r="D23" s="66">
        <f t="shared" si="30"/>
        <v>0</v>
      </c>
      <c r="E23" s="66">
        <f t="shared" si="31"/>
        <v>0</v>
      </c>
      <c r="F23" s="80">
        <f t="shared" si="0"/>
        <v>0</v>
      </c>
      <c r="G23" s="80">
        <f>MAX(0,IF(SUM($X$17:X23)&gt;$M$6,$M$6-SUM($X$15:$X22),X23),0)</f>
        <v>0</v>
      </c>
      <c r="H23" s="81">
        <f t="shared" si="1"/>
        <v>0</v>
      </c>
      <c r="I23" s="81">
        <f t="shared" si="2"/>
        <v>0</v>
      </c>
      <c r="J23" s="81">
        <f t="shared" si="3"/>
        <v>0</v>
      </c>
      <c r="K23" s="81">
        <f t="shared" si="4"/>
        <v>0</v>
      </c>
      <c r="L23" s="81">
        <f t="shared" si="32"/>
        <v>0</v>
      </c>
      <c r="M23" s="202">
        <f t="shared" si="33"/>
        <v>0</v>
      </c>
      <c r="N23" s="82">
        <f>$B$2/26*(PRODUCT($S$17:S23))*$B$13+IF(A23=$M$5,$B$4*$B$5,0)</f>
        <v>0</v>
      </c>
      <c r="O23" s="83">
        <f t="shared" si="5"/>
        <v>0</v>
      </c>
      <c r="P23" s="83">
        <f t="shared" si="6"/>
        <v>0</v>
      </c>
      <c r="Q23" s="208">
        <v>0</v>
      </c>
      <c r="R23" s="49"/>
      <c r="S23" s="72">
        <f t="shared" si="7"/>
        <v>1</v>
      </c>
      <c r="T23" s="73">
        <f t="shared" si="8"/>
        <v>46109</v>
      </c>
      <c r="U23" s="74">
        <f t="shared" si="9"/>
        <v>126.23956194387407</v>
      </c>
      <c r="V23" s="84">
        <f>$B$2/26*(PRODUCT($S$17:S23))</f>
        <v>0</v>
      </c>
      <c r="W23" s="84">
        <f t="shared" si="10"/>
        <v>0</v>
      </c>
      <c r="X23" s="84">
        <f t="shared" si="11"/>
        <v>0</v>
      </c>
      <c r="Y23" s="85">
        <f>IF(C23&gt;0,MAX(0,IF(SUMPRODUCT($G$17:G23,$C$17:C23)&gt;=$M$7,($M$7-SUMPRODUCT($G$16:G22,$C$16:C22))/C23,G23)),0)</f>
        <v>0</v>
      </c>
      <c r="Z23" s="85">
        <f t="shared" si="12"/>
        <v>0</v>
      </c>
      <c r="AA23" s="85">
        <f t="shared" si="13"/>
        <v>0</v>
      </c>
      <c r="AB23" s="85">
        <f t="shared" si="14"/>
        <v>0</v>
      </c>
      <c r="AC23" s="85">
        <f t="shared" si="15"/>
        <v>0</v>
      </c>
      <c r="AD23" s="85">
        <f>IF(E23&gt;0,MIN(G23,($M$8-SUM($I$16:I22))/E23),0)</f>
        <v>0</v>
      </c>
      <c r="AE23" s="85">
        <f t="shared" si="16"/>
        <v>0</v>
      </c>
      <c r="AF23" s="85">
        <f t="shared" si="17"/>
        <v>0</v>
      </c>
      <c r="AG23" s="86">
        <f t="shared" si="18"/>
        <v>0</v>
      </c>
      <c r="AH23" s="86">
        <f t="shared" si="19"/>
        <v>0</v>
      </c>
      <c r="AI23" s="85" t="str">
        <f t="shared" si="20"/>
        <v>Q2</v>
      </c>
      <c r="AJ23" s="87">
        <f t="shared" si="21"/>
        <v>0</v>
      </c>
      <c r="AK23" s="85">
        <f t="shared" si="22"/>
        <v>0</v>
      </c>
      <c r="AL23" s="85">
        <f t="shared" si="23"/>
        <v>0</v>
      </c>
      <c r="AM23" s="85">
        <f t="shared" si="34"/>
        <v>0</v>
      </c>
      <c r="AN23" s="85">
        <f t="shared" si="24"/>
        <v>0</v>
      </c>
      <c r="AO23" s="85">
        <f t="shared" si="25"/>
        <v>0</v>
      </c>
      <c r="AP23" s="85">
        <f t="shared" si="26"/>
        <v>0</v>
      </c>
      <c r="AQ23" s="85">
        <f t="shared" si="27"/>
        <v>0</v>
      </c>
      <c r="AR23" s="88"/>
    </row>
    <row r="24" spans="1:46" x14ac:dyDescent="0.25">
      <c r="A24" s="65">
        <f t="shared" si="28"/>
        <v>46129</v>
      </c>
      <c r="B24" s="66"/>
      <c r="C24" s="67">
        <f t="shared" si="29"/>
        <v>0</v>
      </c>
      <c r="D24" s="66">
        <f t="shared" si="30"/>
        <v>0</v>
      </c>
      <c r="E24" s="66">
        <f t="shared" si="31"/>
        <v>0</v>
      </c>
      <c r="F24" s="80">
        <f t="shared" si="0"/>
        <v>0</v>
      </c>
      <c r="G24" s="80">
        <f>MAX(0,IF(SUM($X$17:X24)&gt;$M$6,$M$6-SUM($X$15:$X23),X24),0)</f>
        <v>0</v>
      </c>
      <c r="H24" s="81">
        <f t="shared" si="1"/>
        <v>0</v>
      </c>
      <c r="I24" s="81">
        <f t="shared" si="2"/>
        <v>0</v>
      </c>
      <c r="J24" s="81">
        <f t="shared" si="3"/>
        <v>0</v>
      </c>
      <c r="K24" s="81">
        <f t="shared" si="4"/>
        <v>0</v>
      </c>
      <c r="L24" s="81">
        <f t="shared" si="32"/>
        <v>0</v>
      </c>
      <c r="M24" s="202">
        <f t="shared" si="33"/>
        <v>0</v>
      </c>
      <c r="N24" s="82">
        <f>$B$2/26*(PRODUCT($S$17:S24))*$B$13+IF(A24=$M$5,$B$4*$B$5,0)</f>
        <v>0</v>
      </c>
      <c r="O24" s="83">
        <f t="shared" si="5"/>
        <v>0</v>
      </c>
      <c r="P24" s="83">
        <f t="shared" si="6"/>
        <v>0</v>
      </c>
      <c r="Q24" s="208">
        <v>0</v>
      </c>
      <c r="R24" s="49"/>
      <c r="S24" s="72">
        <f t="shared" si="7"/>
        <v>1</v>
      </c>
      <c r="T24" s="73">
        <f t="shared" si="8"/>
        <v>46123</v>
      </c>
      <c r="U24" s="74">
        <f t="shared" si="9"/>
        <v>126.27789185489391</v>
      </c>
      <c r="V24" s="84">
        <f>$B$2/26*(PRODUCT($S$17:S24))</f>
        <v>0</v>
      </c>
      <c r="W24" s="84">
        <f t="shared" si="10"/>
        <v>0</v>
      </c>
      <c r="X24" s="84">
        <f t="shared" si="11"/>
        <v>0</v>
      </c>
      <c r="Y24" s="85">
        <f>IF(C24&gt;0,MAX(0,IF(SUMPRODUCT($G$17:G24,$C$17:C24)&gt;=$M$7,($M$7-SUMPRODUCT($G$16:G23,$C$16:C23))/C24,G24)),0)</f>
        <v>0</v>
      </c>
      <c r="Z24" s="85">
        <f t="shared" si="12"/>
        <v>0</v>
      </c>
      <c r="AA24" s="85">
        <f t="shared" si="13"/>
        <v>0</v>
      </c>
      <c r="AB24" s="85">
        <f t="shared" si="14"/>
        <v>0</v>
      </c>
      <c r="AC24" s="85">
        <f t="shared" si="15"/>
        <v>0</v>
      </c>
      <c r="AD24" s="85">
        <f>IF(E24&gt;0,MIN(G24,($M$8-SUM($I$16:I23))/E24),0)</f>
        <v>0</v>
      </c>
      <c r="AE24" s="85">
        <f t="shared" si="16"/>
        <v>0</v>
      </c>
      <c r="AF24" s="85">
        <f t="shared" si="17"/>
        <v>0</v>
      </c>
      <c r="AG24" s="86">
        <f t="shared" si="18"/>
        <v>0</v>
      </c>
      <c r="AH24" s="86">
        <f t="shared" si="19"/>
        <v>0</v>
      </c>
      <c r="AI24" s="85" t="str">
        <f t="shared" si="20"/>
        <v>Q2</v>
      </c>
      <c r="AJ24" s="87">
        <f t="shared" si="21"/>
        <v>0</v>
      </c>
      <c r="AK24" s="85">
        <f t="shared" si="22"/>
        <v>0</v>
      </c>
      <c r="AL24" s="85">
        <f t="shared" si="23"/>
        <v>0</v>
      </c>
      <c r="AM24" s="85">
        <f t="shared" si="34"/>
        <v>0</v>
      </c>
      <c r="AN24" s="85">
        <f t="shared" si="24"/>
        <v>0</v>
      </c>
      <c r="AO24" s="85">
        <f t="shared" si="25"/>
        <v>0</v>
      </c>
      <c r="AP24" s="85">
        <f t="shared" si="26"/>
        <v>0</v>
      </c>
      <c r="AQ24" s="85">
        <f t="shared" si="27"/>
        <v>0</v>
      </c>
      <c r="AR24" s="88"/>
    </row>
    <row r="25" spans="1:46" x14ac:dyDescent="0.25">
      <c r="A25" s="65">
        <f t="shared" si="28"/>
        <v>46143</v>
      </c>
      <c r="B25" s="66"/>
      <c r="C25" s="67">
        <f t="shared" si="29"/>
        <v>0</v>
      </c>
      <c r="D25" s="66">
        <f t="shared" si="30"/>
        <v>0</v>
      </c>
      <c r="E25" s="66">
        <f t="shared" si="31"/>
        <v>0</v>
      </c>
      <c r="F25" s="80">
        <f t="shared" si="0"/>
        <v>0</v>
      </c>
      <c r="G25" s="80">
        <f>MAX(0,IF(SUM($X$17:X25)&gt;$M$6,$M$6-SUM($X$15:$X24),X25),0)</f>
        <v>0</v>
      </c>
      <c r="H25" s="81">
        <f t="shared" si="1"/>
        <v>0</v>
      </c>
      <c r="I25" s="81">
        <f t="shared" si="2"/>
        <v>0</v>
      </c>
      <c r="J25" s="81">
        <f t="shared" si="3"/>
        <v>0</v>
      </c>
      <c r="K25" s="81">
        <f t="shared" si="4"/>
        <v>0</v>
      </c>
      <c r="L25" s="81">
        <f t="shared" si="32"/>
        <v>0</v>
      </c>
      <c r="M25" s="202">
        <f t="shared" si="33"/>
        <v>0</v>
      </c>
      <c r="N25" s="82">
        <f>$B$2/26*(PRODUCT($S$17:S25))*$B$13+IF(A25=$M$5,$B$4*$B$5,0)</f>
        <v>0</v>
      </c>
      <c r="O25" s="83">
        <f t="shared" si="5"/>
        <v>0</v>
      </c>
      <c r="P25" s="83">
        <f t="shared" si="6"/>
        <v>0</v>
      </c>
      <c r="Q25" s="208">
        <v>0</v>
      </c>
      <c r="R25" s="49"/>
      <c r="S25" s="72">
        <f t="shared" si="7"/>
        <v>1</v>
      </c>
      <c r="T25" s="73">
        <f t="shared" si="8"/>
        <v>46137</v>
      </c>
      <c r="U25" s="74">
        <f t="shared" si="9"/>
        <v>126.31622176591375</v>
      </c>
      <c r="V25" s="84">
        <f>$B$2/26*(PRODUCT($S$17:S25))</f>
        <v>0</v>
      </c>
      <c r="W25" s="84">
        <f t="shared" si="10"/>
        <v>0</v>
      </c>
      <c r="X25" s="84">
        <f t="shared" si="11"/>
        <v>0</v>
      </c>
      <c r="Y25" s="85">
        <f>IF(C25&gt;0,MAX(0,IF(SUMPRODUCT($G$17:G25,$C$17:C25)&gt;=$M$7,($M$7-SUMPRODUCT($G$16:G24,$C$16:C24))/C25,G25)),0)</f>
        <v>0</v>
      </c>
      <c r="Z25" s="85">
        <f t="shared" si="12"/>
        <v>0</v>
      </c>
      <c r="AA25" s="85">
        <f t="shared" si="13"/>
        <v>0</v>
      </c>
      <c r="AB25" s="85">
        <f t="shared" si="14"/>
        <v>0</v>
      </c>
      <c r="AC25" s="85">
        <f t="shared" si="15"/>
        <v>0</v>
      </c>
      <c r="AD25" s="85">
        <f>IF(E25&gt;0,MIN(G25,($M$8-SUM($I$16:I24))/E25),0)</f>
        <v>0</v>
      </c>
      <c r="AE25" s="85">
        <f t="shared" si="16"/>
        <v>0</v>
      </c>
      <c r="AF25" s="85">
        <f t="shared" si="17"/>
        <v>0</v>
      </c>
      <c r="AG25" s="86">
        <f t="shared" si="18"/>
        <v>0</v>
      </c>
      <c r="AH25" s="86">
        <f t="shared" si="19"/>
        <v>0</v>
      </c>
      <c r="AI25" s="85" t="str">
        <f t="shared" si="20"/>
        <v>Q2</v>
      </c>
      <c r="AJ25" s="87">
        <f t="shared" si="21"/>
        <v>0</v>
      </c>
      <c r="AK25" s="85">
        <f t="shared" si="22"/>
        <v>0</v>
      </c>
      <c r="AL25" s="85">
        <f t="shared" si="23"/>
        <v>0</v>
      </c>
      <c r="AM25" s="85">
        <f t="shared" si="34"/>
        <v>0</v>
      </c>
      <c r="AN25" s="85">
        <f t="shared" si="24"/>
        <v>0</v>
      </c>
      <c r="AO25" s="85">
        <f t="shared" si="25"/>
        <v>0</v>
      </c>
      <c r="AP25" s="85">
        <f t="shared" si="26"/>
        <v>0</v>
      </c>
      <c r="AQ25" s="85">
        <f t="shared" si="27"/>
        <v>0</v>
      </c>
      <c r="AR25" s="88"/>
    </row>
    <row r="26" spans="1:46" x14ac:dyDescent="0.25">
      <c r="A26" s="65">
        <f t="shared" si="28"/>
        <v>46157</v>
      </c>
      <c r="B26" s="66"/>
      <c r="C26" s="67">
        <f t="shared" si="29"/>
        <v>0</v>
      </c>
      <c r="D26" s="66">
        <f t="shared" si="30"/>
        <v>0</v>
      </c>
      <c r="E26" s="66">
        <f t="shared" si="31"/>
        <v>0</v>
      </c>
      <c r="F26" s="80">
        <f t="shared" si="0"/>
        <v>0</v>
      </c>
      <c r="G26" s="80">
        <f>MAX(0,IF(SUM($X$17:X26)&gt;$M$6,$M$6-SUM($X$15:$X25),X26),0)</f>
        <v>0</v>
      </c>
      <c r="H26" s="81">
        <f t="shared" si="1"/>
        <v>0</v>
      </c>
      <c r="I26" s="81">
        <f t="shared" si="2"/>
        <v>0</v>
      </c>
      <c r="J26" s="81">
        <f t="shared" si="3"/>
        <v>0</v>
      </c>
      <c r="K26" s="81">
        <f t="shared" si="4"/>
        <v>0</v>
      </c>
      <c r="L26" s="81">
        <f t="shared" si="32"/>
        <v>0</v>
      </c>
      <c r="M26" s="202">
        <f t="shared" si="33"/>
        <v>0</v>
      </c>
      <c r="N26" s="82">
        <f>$B$2/26*(PRODUCT($S$17:S26))*$B$13+IF(A26=$M$5,$B$4*$B$5,0)</f>
        <v>0</v>
      </c>
      <c r="O26" s="83">
        <f t="shared" si="5"/>
        <v>0</v>
      </c>
      <c r="P26" s="83">
        <f t="shared" si="6"/>
        <v>0</v>
      </c>
      <c r="Q26" s="208">
        <v>0</v>
      </c>
      <c r="R26" s="49"/>
      <c r="S26" s="72">
        <f t="shared" si="7"/>
        <v>1</v>
      </c>
      <c r="T26" s="73">
        <f t="shared" si="8"/>
        <v>46151</v>
      </c>
      <c r="U26" s="74">
        <f t="shared" si="9"/>
        <v>126.35455167693361</v>
      </c>
      <c r="V26" s="84">
        <f>$B$2/26*(PRODUCT($S$17:S26))</f>
        <v>0</v>
      </c>
      <c r="W26" s="84">
        <f t="shared" si="10"/>
        <v>0</v>
      </c>
      <c r="X26" s="84">
        <f t="shared" si="11"/>
        <v>0</v>
      </c>
      <c r="Y26" s="85">
        <f>IF(C26&gt;0,MAX(0,IF(SUMPRODUCT($G$17:G26,$C$17:C26)&gt;=$M$7,($M$7-SUMPRODUCT($G$16:G25,$C$16:C25))/C26,G26)),0)</f>
        <v>0</v>
      </c>
      <c r="Z26" s="85">
        <f t="shared" si="12"/>
        <v>0</v>
      </c>
      <c r="AA26" s="85">
        <f t="shared" si="13"/>
        <v>0</v>
      </c>
      <c r="AB26" s="85">
        <f t="shared" si="14"/>
        <v>0</v>
      </c>
      <c r="AC26" s="85">
        <f t="shared" si="15"/>
        <v>0</v>
      </c>
      <c r="AD26" s="85">
        <f>IF(E26&gt;0,MIN(G26,($M$8-SUM($I$16:I25))/E26),0)</f>
        <v>0</v>
      </c>
      <c r="AE26" s="85">
        <f t="shared" si="16"/>
        <v>0</v>
      </c>
      <c r="AF26" s="85">
        <f t="shared" si="17"/>
        <v>0</v>
      </c>
      <c r="AG26" s="86">
        <f t="shared" si="18"/>
        <v>0</v>
      </c>
      <c r="AH26" s="86">
        <f t="shared" si="19"/>
        <v>0</v>
      </c>
      <c r="AI26" s="85" t="str">
        <f t="shared" si="20"/>
        <v>Q2</v>
      </c>
      <c r="AJ26" s="87">
        <f t="shared" si="21"/>
        <v>0</v>
      </c>
      <c r="AK26" s="85">
        <f t="shared" si="22"/>
        <v>0</v>
      </c>
      <c r="AL26" s="85">
        <f t="shared" si="23"/>
        <v>0</v>
      </c>
      <c r="AM26" s="85">
        <f t="shared" si="34"/>
        <v>0</v>
      </c>
      <c r="AN26" s="85">
        <f t="shared" si="24"/>
        <v>0</v>
      </c>
      <c r="AO26" s="85">
        <f t="shared" si="25"/>
        <v>0</v>
      </c>
      <c r="AP26" s="85">
        <f t="shared" si="26"/>
        <v>0</v>
      </c>
      <c r="AQ26" s="85">
        <f t="shared" si="27"/>
        <v>0</v>
      </c>
      <c r="AR26" s="88"/>
    </row>
    <row r="27" spans="1:46" x14ac:dyDescent="0.25">
      <c r="A27" s="65">
        <f t="shared" si="28"/>
        <v>46171</v>
      </c>
      <c r="B27" s="66"/>
      <c r="C27" s="67">
        <f t="shared" si="29"/>
        <v>0</v>
      </c>
      <c r="D27" s="66">
        <f t="shared" si="30"/>
        <v>0</v>
      </c>
      <c r="E27" s="66">
        <f t="shared" si="31"/>
        <v>0</v>
      </c>
      <c r="F27" s="80">
        <f t="shared" si="0"/>
        <v>0</v>
      </c>
      <c r="G27" s="80">
        <f>MAX(0,IF(SUM($X$17:X27)&gt;$M$6,$M$6-SUM($X$15:$X26),X27),0)</f>
        <v>0</v>
      </c>
      <c r="H27" s="81">
        <f t="shared" si="1"/>
        <v>0</v>
      </c>
      <c r="I27" s="81">
        <f t="shared" si="2"/>
        <v>0</v>
      </c>
      <c r="J27" s="81">
        <f t="shared" si="3"/>
        <v>0</v>
      </c>
      <c r="K27" s="81">
        <f t="shared" si="4"/>
        <v>0</v>
      </c>
      <c r="L27" s="81">
        <f t="shared" si="32"/>
        <v>0</v>
      </c>
      <c r="M27" s="202">
        <f t="shared" si="33"/>
        <v>0</v>
      </c>
      <c r="N27" s="82">
        <f>$B$2/26*(PRODUCT($S$17:S27))*$B$13+IF(A27=$M$5,$B$4*$B$5,0)</f>
        <v>0</v>
      </c>
      <c r="O27" s="83">
        <f t="shared" si="5"/>
        <v>0</v>
      </c>
      <c r="P27" s="83">
        <f t="shared" si="6"/>
        <v>0</v>
      </c>
      <c r="Q27" s="208">
        <v>0</v>
      </c>
      <c r="R27" s="49"/>
      <c r="S27" s="72">
        <f t="shared" si="7"/>
        <v>1</v>
      </c>
      <c r="T27" s="73">
        <f t="shared" si="8"/>
        <v>46165</v>
      </c>
      <c r="U27" s="74">
        <f t="shared" si="9"/>
        <v>126.39288158795345</v>
      </c>
      <c r="V27" s="84">
        <f>$B$2/26*(PRODUCT($S$17:S27))</f>
        <v>0</v>
      </c>
      <c r="W27" s="84">
        <f t="shared" si="10"/>
        <v>0</v>
      </c>
      <c r="X27" s="84">
        <f t="shared" si="11"/>
        <v>0</v>
      </c>
      <c r="Y27" s="85">
        <f>IF(C27&gt;0,MAX(0,IF(SUMPRODUCT($G$17:G27,$C$17:C27)&gt;=$M$7,($M$7-SUMPRODUCT($G$16:G26,$C$16:C26))/C27,G27)),0)</f>
        <v>0</v>
      </c>
      <c r="Z27" s="85">
        <f t="shared" si="12"/>
        <v>0</v>
      </c>
      <c r="AA27" s="85">
        <f t="shared" si="13"/>
        <v>0</v>
      </c>
      <c r="AB27" s="85">
        <f t="shared" si="14"/>
        <v>0</v>
      </c>
      <c r="AC27" s="85">
        <f t="shared" si="15"/>
        <v>0</v>
      </c>
      <c r="AD27" s="85">
        <f>IF(E27&gt;0,MIN(G27,($M$8-SUM($I$16:I26))/E27),0)</f>
        <v>0</v>
      </c>
      <c r="AE27" s="85">
        <f t="shared" si="16"/>
        <v>0</v>
      </c>
      <c r="AF27" s="85">
        <f t="shared" si="17"/>
        <v>0</v>
      </c>
      <c r="AG27" s="86">
        <f t="shared" si="18"/>
        <v>0</v>
      </c>
      <c r="AH27" s="86">
        <f t="shared" si="19"/>
        <v>0</v>
      </c>
      <c r="AI27" s="85" t="str">
        <f t="shared" si="20"/>
        <v>Q2</v>
      </c>
      <c r="AJ27" s="87">
        <f t="shared" si="21"/>
        <v>0</v>
      </c>
      <c r="AK27" s="85">
        <f t="shared" si="22"/>
        <v>0</v>
      </c>
      <c r="AL27" s="85">
        <f t="shared" si="23"/>
        <v>0</v>
      </c>
      <c r="AM27" s="85">
        <f t="shared" si="34"/>
        <v>0</v>
      </c>
      <c r="AN27" s="85">
        <f t="shared" si="24"/>
        <v>0</v>
      </c>
      <c r="AO27" s="85">
        <f t="shared" si="25"/>
        <v>0</v>
      </c>
      <c r="AP27" s="85">
        <f t="shared" si="26"/>
        <v>0</v>
      </c>
      <c r="AQ27" s="85">
        <f t="shared" si="27"/>
        <v>0</v>
      </c>
      <c r="AR27" s="88"/>
    </row>
    <row r="28" spans="1:46" x14ac:dyDescent="0.25">
      <c r="A28" s="65">
        <f t="shared" si="28"/>
        <v>46185</v>
      </c>
      <c r="B28" s="66"/>
      <c r="C28" s="67">
        <f t="shared" si="29"/>
        <v>0</v>
      </c>
      <c r="D28" s="66">
        <f t="shared" si="30"/>
        <v>0</v>
      </c>
      <c r="E28" s="66">
        <f t="shared" si="31"/>
        <v>0</v>
      </c>
      <c r="F28" s="80">
        <f t="shared" si="0"/>
        <v>0</v>
      </c>
      <c r="G28" s="80">
        <f>MAX(0,IF(SUM($X$17:X28)&gt;$M$6,$M$6-SUM($X$15:$X27),X28),0)</f>
        <v>0</v>
      </c>
      <c r="H28" s="81">
        <f t="shared" si="1"/>
        <v>0</v>
      </c>
      <c r="I28" s="81">
        <f t="shared" si="2"/>
        <v>0</v>
      </c>
      <c r="J28" s="81">
        <f t="shared" si="3"/>
        <v>0</v>
      </c>
      <c r="K28" s="81">
        <f t="shared" si="4"/>
        <v>0</v>
      </c>
      <c r="L28" s="81">
        <f t="shared" si="32"/>
        <v>0</v>
      </c>
      <c r="M28" s="202">
        <f t="shared" si="33"/>
        <v>0</v>
      </c>
      <c r="N28" s="82">
        <f>$B$2/26*(PRODUCT($S$17:S28))*$B$13+IF(A28=$M$5,$B$4*$B$5,0)</f>
        <v>0</v>
      </c>
      <c r="O28" s="83">
        <f t="shared" si="5"/>
        <v>0</v>
      </c>
      <c r="P28" s="83">
        <f t="shared" si="6"/>
        <v>0</v>
      </c>
      <c r="Q28" s="208">
        <v>0</v>
      </c>
      <c r="R28" s="49"/>
      <c r="S28" s="72">
        <f t="shared" si="7"/>
        <v>1</v>
      </c>
      <c r="T28" s="73">
        <f t="shared" si="8"/>
        <v>46179</v>
      </c>
      <c r="U28" s="74">
        <f t="shared" si="9"/>
        <v>126.43121149897331</v>
      </c>
      <c r="V28" s="84">
        <f>$B$2/26*(PRODUCT($S$17:S28))</f>
        <v>0</v>
      </c>
      <c r="W28" s="84">
        <f t="shared" si="10"/>
        <v>0</v>
      </c>
      <c r="X28" s="84">
        <f t="shared" si="11"/>
        <v>0</v>
      </c>
      <c r="Y28" s="85">
        <f>IF(C28&gt;0,MAX(0,IF(SUMPRODUCT($G$17:G28,$C$17:C28)&gt;=$M$7,($M$7-SUMPRODUCT($G$16:G27,$C$16:C27))/C28,G28)),0)</f>
        <v>0</v>
      </c>
      <c r="Z28" s="85">
        <f t="shared" si="12"/>
        <v>0</v>
      </c>
      <c r="AA28" s="85">
        <f t="shared" si="13"/>
        <v>0</v>
      </c>
      <c r="AB28" s="85">
        <f t="shared" si="14"/>
        <v>0</v>
      </c>
      <c r="AC28" s="85">
        <f t="shared" si="15"/>
        <v>0</v>
      </c>
      <c r="AD28" s="85">
        <f>IF(E28&gt;0,MIN(G28,($M$8-SUM($I$16:I27))/E28),0)</f>
        <v>0</v>
      </c>
      <c r="AE28" s="85">
        <f t="shared" si="16"/>
        <v>0</v>
      </c>
      <c r="AF28" s="85">
        <f t="shared" si="17"/>
        <v>0</v>
      </c>
      <c r="AG28" s="86">
        <f t="shared" si="18"/>
        <v>0</v>
      </c>
      <c r="AH28" s="86">
        <f t="shared" si="19"/>
        <v>0</v>
      </c>
      <c r="AI28" s="85" t="str">
        <f t="shared" si="20"/>
        <v>Q2</v>
      </c>
      <c r="AJ28" s="87">
        <f t="shared" si="21"/>
        <v>0</v>
      </c>
      <c r="AK28" s="85">
        <f t="shared" si="22"/>
        <v>0</v>
      </c>
      <c r="AL28" s="85">
        <f t="shared" si="23"/>
        <v>0</v>
      </c>
      <c r="AM28" s="85">
        <f t="shared" si="34"/>
        <v>0</v>
      </c>
      <c r="AN28" s="85">
        <f t="shared" si="24"/>
        <v>0</v>
      </c>
      <c r="AO28" s="85">
        <f t="shared" si="25"/>
        <v>0</v>
      </c>
      <c r="AP28" s="85">
        <f t="shared" si="26"/>
        <v>0</v>
      </c>
      <c r="AQ28" s="85">
        <f t="shared" si="27"/>
        <v>0</v>
      </c>
      <c r="AR28" s="88"/>
    </row>
    <row r="29" spans="1:46" x14ac:dyDescent="0.25">
      <c r="A29" s="65">
        <f t="shared" si="28"/>
        <v>46199</v>
      </c>
      <c r="B29" s="66"/>
      <c r="C29" s="67">
        <f t="shared" si="29"/>
        <v>0</v>
      </c>
      <c r="D29" s="66">
        <f t="shared" si="30"/>
        <v>0</v>
      </c>
      <c r="E29" s="66">
        <f t="shared" si="31"/>
        <v>0</v>
      </c>
      <c r="F29" s="80">
        <f t="shared" si="0"/>
        <v>0</v>
      </c>
      <c r="G29" s="80">
        <f>MAX(0,IF(SUM($X$17:X29)&gt;$M$6,$M$6-SUM($X$15:$X28),X29),0)</f>
        <v>0</v>
      </c>
      <c r="H29" s="81">
        <f t="shared" si="1"/>
        <v>0</v>
      </c>
      <c r="I29" s="81">
        <f t="shared" si="2"/>
        <v>0</v>
      </c>
      <c r="J29" s="81">
        <f t="shared" si="3"/>
        <v>0</v>
      </c>
      <c r="K29" s="81">
        <f t="shared" si="4"/>
        <v>0</v>
      </c>
      <c r="L29" s="81">
        <f t="shared" si="32"/>
        <v>0</v>
      </c>
      <c r="M29" s="202">
        <f t="shared" si="33"/>
        <v>0</v>
      </c>
      <c r="N29" s="82">
        <f>$B$2/26*(PRODUCT($S$17:S29))*$B$13+IF(A29=$M$5,$B$4*$B$5,0)</f>
        <v>0</v>
      </c>
      <c r="O29" s="83">
        <f t="shared" si="5"/>
        <v>0</v>
      </c>
      <c r="P29" s="83">
        <f t="shared" si="6"/>
        <v>0</v>
      </c>
      <c r="Q29" s="208">
        <v>0</v>
      </c>
      <c r="R29" s="49"/>
      <c r="S29" s="72">
        <f t="shared" si="7"/>
        <v>1</v>
      </c>
      <c r="T29" s="73">
        <f t="shared" si="8"/>
        <v>46193</v>
      </c>
      <c r="U29" s="74">
        <f t="shared" si="9"/>
        <v>126.46954140999316</v>
      </c>
      <c r="V29" s="84">
        <f>$B$2/26*(PRODUCT($S$17:S29))</f>
        <v>0</v>
      </c>
      <c r="W29" s="84">
        <f t="shared" si="10"/>
        <v>0</v>
      </c>
      <c r="X29" s="84">
        <f t="shared" si="11"/>
        <v>0</v>
      </c>
      <c r="Y29" s="85">
        <f>IF(C29&gt;0,MAX(0,IF(SUMPRODUCT($G$17:G29,$C$17:C29)&gt;=$M$7,($M$7-SUMPRODUCT($G$16:G28,$C$16:C28))/C29,G29)),0)</f>
        <v>0</v>
      </c>
      <c r="Z29" s="85">
        <f t="shared" si="12"/>
        <v>0</v>
      </c>
      <c r="AA29" s="85">
        <f t="shared" si="13"/>
        <v>0</v>
      </c>
      <c r="AB29" s="85">
        <f t="shared" si="14"/>
        <v>0</v>
      </c>
      <c r="AC29" s="85">
        <f t="shared" si="15"/>
        <v>0</v>
      </c>
      <c r="AD29" s="85">
        <f>IF(E29&gt;0,MIN(G29,($M$8-SUM($I$16:I28))/E29),0)</f>
        <v>0</v>
      </c>
      <c r="AE29" s="85">
        <f t="shared" si="16"/>
        <v>0</v>
      </c>
      <c r="AF29" s="85">
        <f t="shared" si="17"/>
        <v>0</v>
      </c>
      <c r="AG29" s="86">
        <f t="shared" si="18"/>
        <v>0</v>
      </c>
      <c r="AH29" s="86">
        <f t="shared" si="19"/>
        <v>0</v>
      </c>
      <c r="AI29" s="85" t="str">
        <f t="shared" si="20"/>
        <v>Q2</v>
      </c>
      <c r="AJ29" s="87">
        <f t="shared" si="21"/>
        <v>1</v>
      </c>
      <c r="AK29" s="85">
        <f t="shared" si="22"/>
        <v>0</v>
      </c>
      <c r="AL29" s="85">
        <f t="shared" si="23"/>
        <v>0</v>
      </c>
      <c r="AM29" s="85">
        <f t="shared" si="34"/>
        <v>0</v>
      </c>
      <c r="AN29" s="85">
        <f t="shared" si="24"/>
        <v>0</v>
      </c>
      <c r="AO29" s="85">
        <f t="shared" si="25"/>
        <v>0</v>
      </c>
      <c r="AP29" s="85">
        <f t="shared" si="26"/>
        <v>0</v>
      </c>
      <c r="AQ29" s="85">
        <f t="shared" si="27"/>
        <v>0</v>
      </c>
      <c r="AR29" s="88"/>
    </row>
    <row r="30" spans="1:46" x14ac:dyDescent="0.25">
      <c r="A30" s="65">
        <f t="shared" si="28"/>
        <v>46213</v>
      </c>
      <c r="B30" s="66">
        <f>B3</f>
        <v>0</v>
      </c>
      <c r="C30" s="67">
        <f t="shared" si="29"/>
        <v>0</v>
      </c>
      <c r="D30" s="66">
        <f t="shared" si="30"/>
        <v>0</v>
      </c>
      <c r="E30" s="66">
        <f t="shared" si="31"/>
        <v>0</v>
      </c>
      <c r="F30" s="80">
        <f t="shared" si="0"/>
        <v>0</v>
      </c>
      <c r="G30" s="80">
        <f>MAX(0,IF(SUM($X$17:X30)&gt;$M$6,$M$6-SUM($X$15:$X29),X30),0)</f>
        <v>0</v>
      </c>
      <c r="H30" s="81">
        <f t="shared" si="1"/>
        <v>0</v>
      </c>
      <c r="I30" s="81">
        <f t="shared" si="2"/>
        <v>0</v>
      </c>
      <c r="J30" s="81">
        <f t="shared" si="3"/>
        <v>0</v>
      </c>
      <c r="K30" s="81">
        <f t="shared" si="4"/>
        <v>0</v>
      </c>
      <c r="L30" s="81">
        <f t="shared" si="32"/>
        <v>0</v>
      </c>
      <c r="M30" s="202">
        <f t="shared" si="33"/>
        <v>0</v>
      </c>
      <c r="N30" s="82">
        <f>$B$2/26*(PRODUCT($S$17:S30))*$B$13+IF(A30=$M$5,$B$4*$B$5,0)</f>
        <v>0</v>
      </c>
      <c r="O30" s="83">
        <f t="shared" si="5"/>
        <v>0</v>
      </c>
      <c r="P30" s="83">
        <f t="shared" si="6"/>
        <v>0</v>
      </c>
      <c r="Q30" s="208">
        <v>0</v>
      </c>
      <c r="R30" s="49"/>
      <c r="S30" s="72">
        <f t="shared" si="7"/>
        <v>1</v>
      </c>
      <c r="T30" s="73">
        <f t="shared" si="8"/>
        <v>46207</v>
      </c>
      <c r="U30" s="74">
        <f t="shared" si="9"/>
        <v>126.507871321013</v>
      </c>
      <c r="V30" s="84">
        <f>$B$2/26*(PRODUCT($S$17:S30))</f>
        <v>0</v>
      </c>
      <c r="W30" s="84">
        <f t="shared" si="10"/>
        <v>0</v>
      </c>
      <c r="X30" s="84">
        <f t="shared" si="11"/>
        <v>0</v>
      </c>
      <c r="Y30" s="85">
        <f>IF(C30&gt;0,MAX(0,IF(SUMPRODUCT($G$17:G30,$C$17:C30)&gt;=$M$7,($M$7-SUMPRODUCT($G$16:G29,$C$16:C29))/C30,G30)),0)</f>
        <v>0</v>
      </c>
      <c r="Z30" s="85">
        <f t="shared" si="12"/>
        <v>0</v>
      </c>
      <c r="AA30" s="85">
        <f t="shared" si="13"/>
        <v>0</v>
      </c>
      <c r="AB30" s="85">
        <f t="shared" si="14"/>
        <v>0</v>
      </c>
      <c r="AC30" s="85">
        <f t="shared" si="15"/>
        <v>0</v>
      </c>
      <c r="AD30" s="85">
        <f>IF(E30&gt;0,MIN(G30,($M$8-SUM($I$16:I29))/E30),0)</f>
        <v>0</v>
      </c>
      <c r="AE30" s="85">
        <f t="shared" si="16"/>
        <v>0</v>
      </c>
      <c r="AF30" s="85">
        <f t="shared" si="17"/>
        <v>0</v>
      </c>
      <c r="AG30" s="86">
        <f t="shared" si="18"/>
        <v>0</v>
      </c>
      <c r="AH30" s="86">
        <f t="shared" si="19"/>
        <v>0</v>
      </c>
      <c r="AI30" s="85" t="str">
        <f t="shared" si="20"/>
        <v>Q3</v>
      </c>
      <c r="AJ30" s="87">
        <f t="shared" si="21"/>
        <v>0</v>
      </c>
      <c r="AK30" s="85">
        <f t="shared" si="22"/>
        <v>0</v>
      </c>
      <c r="AL30" s="85">
        <f t="shared" si="23"/>
        <v>0</v>
      </c>
      <c r="AM30" s="85">
        <f t="shared" si="34"/>
        <v>0</v>
      </c>
      <c r="AN30" s="85">
        <f t="shared" si="24"/>
        <v>0</v>
      </c>
      <c r="AO30" s="85">
        <f t="shared" si="25"/>
        <v>0</v>
      </c>
      <c r="AP30" s="85">
        <f t="shared" si="26"/>
        <v>0</v>
      </c>
      <c r="AQ30" s="85">
        <f t="shared" si="27"/>
        <v>0</v>
      </c>
      <c r="AR30" s="88"/>
    </row>
    <row r="31" spans="1:46" x14ac:dyDescent="0.25">
      <c r="A31" s="65">
        <f t="shared" si="28"/>
        <v>46227</v>
      </c>
      <c r="B31" s="66"/>
      <c r="C31" s="67">
        <f t="shared" si="29"/>
        <v>0</v>
      </c>
      <c r="D31" s="66">
        <f t="shared" si="30"/>
        <v>0</v>
      </c>
      <c r="E31" s="66">
        <f t="shared" si="31"/>
        <v>0</v>
      </c>
      <c r="F31" s="80">
        <f t="shared" si="0"/>
        <v>0</v>
      </c>
      <c r="G31" s="80">
        <f>MAX(0,IF(SUM($X$17:X31)&gt;$M$6,$M$6-SUM($X$15:$X30),X31),0)</f>
        <v>0</v>
      </c>
      <c r="H31" s="81">
        <f t="shared" si="1"/>
        <v>0</v>
      </c>
      <c r="I31" s="81">
        <f t="shared" si="2"/>
        <v>0</v>
      </c>
      <c r="J31" s="81">
        <f t="shared" si="3"/>
        <v>0</v>
      </c>
      <c r="K31" s="81">
        <f t="shared" si="4"/>
        <v>0</v>
      </c>
      <c r="L31" s="81">
        <f t="shared" si="32"/>
        <v>0</v>
      </c>
      <c r="M31" s="202">
        <f t="shared" si="33"/>
        <v>0</v>
      </c>
      <c r="N31" s="82">
        <f>$B$2/26*(PRODUCT($S$17:S31))*$B$13+IF(A31=$M$5,$B$4*$B$5,0)</f>
        <v>0</v>
      </c>
      <c r="O31" s="83">
        <f t="shared" si="5"/>
        <v>0</v>
      </c>
      <c r="P31" s="83">
        <f t="shared" si="6"/>
        <v>0</v>
      </c>
      <c r="Q31" s="208">
        <v>0</v>
      </c>
      <c r="R31" s="49"/>
      <c r="S31" s="72">
        <f t="shared" si="7"/>
        <v>1</v>
      </c>
      <c r="T31" s="73">
        <f t="shared" si="8"/>
        <v>46221</v>
      </c>
      <c r="U31" s="74">
        <f t="shared" si="9"/>
        <v>126.54620123203286</v>
      </c>
      <c r="V31" s="84">
        <f>$B$2/26*(PRODUCT($S$17:S31))</f>
        <v>0</v>
      </c>
      <c r="W31" s="84">
        <f t="shared" si="10"/>
        <v>0</v>
      </c>
      <c r="X31" s="84">
        <f t="shared" si="11"/>
        <v>0</v>
      </c>
      <c r="Y31" s="85">
        <f>IF(C31&gt;0,MAX(0,IF(SUMPRODUCT($G$17:G31,$C$17:C31)&gt;=$M$7,($M$7-SUMPRODUCT($G$16:G30,$C$16:C30))/C31,G31)),0)</f>
        <v>0</v>
      </c>
      <c r="Z31" s="85">
        <f t="shared" si="12"/>
        <v>0</v>
      </c>
      <c r="AA31" s="85">
        <f t="shared" si="13"/>
        <v>0</v>
      </c>
      <c r="AB31" s="85">
        <f t="shared" si="14"/>
        <v>0</v>
      </c>
      <c r="AC31" s="85">
        <f t="shared" si="15"/>
        <v>0</v>
      </c>
      <c r="AD31" s="85">
        <f>IF(E31&gt;0,MIN(G31,($M$8-SUM($I$16:I30))/E31),0)</f>
        <v>0</v>
      </c>
      <c r="AE31" s="85">
        <f t="shared" si="16"/>
        <v>0</v>
      </c>
      <c r="AF31" s="85">
        <f t="shared" si="17"/>
        <v>0</v>
      </c>
      <c r="AG31" s="86">
        <f t="shared" si="18"/>
        <v>0</v>
      </c>
      <c r="AH31" s="86">
        <f t="shared" si="19"/>
        <v>0</v>
      </c>
      <c r="AI31" s="85" t="str">
        <f t="shared" si="20"/>
        <v>Q3</v>
      </c>
      <c r="AJ31" s="87">
        <f t="shared" si="21"/>
        <v>0</v>
      </c>
      <c r="AK31" s="85">
        <f t="shared" si="22"/>
        <v>0</v>
      </c>
      <c r="AL31" s="85">
        <f t="shared" si="23"/>
        <v>0</v>
      </c>
      <c r="AM31" s="85">
        <f t="shared" si="34"/>
        <v>0</v>
      </c>
      <c r="AN31" s="85">
        <f t="shared" si="24"/>
        <v>0</v>
      </c>
      <c r="AO31" s="85">
        <f t="shared" si="25"/>
        <v>0</v>
      </c>
      <c r="AP31" s="85">
        <f t="shared" si="26"/>
        <v>0</v>
      </c>
      <c r="AQ31" s="85">
        <f t="shared" si="27"/>
        <v>0</v>
      </c>
      <c r="AR31" s="88"/>
    </row>
    <row r="32" spans="1:46" x14ac:dyDescent="0.25">
      <c r="A32" s="65">
        <f t="shared" si="28"/>
        <v>46241</v>
      </c>
      <c r="B32" s="66"/>
      <c r="C32" s="67">
        <f t="shared" si="29"/>
        <v>0</v>
      </c>
      <c r="D32" s="66">
        <f t="shared" si="30"/>
        <v>0</v>
      </c>
      <c r="E32" s="66">
        <f t="shared" si="31"/>
        <v>0</v>
      </c>
      <c r="F32" s="80">
        <f t="shared" si="0"/>
        <v>0</v>
      </c>
      <c r="G32" s="80">
        <f>MAX(0,IF(SUM($X$17:X32)&gt;$M$6,$M$6-SUM($X$15:$X31),X32),0)</f>
        <v>0</v>
      </c>
      <c r="H32" s="81">
        <f t="shared" si="1"/>
        <v>0</v>
      </c>
      <c r="I32" s="81">
        <f t="shared" si="2"/>
        <v>0</v>
      </c>
      <c r="J32" s="81">
        <f t="shared" si="3"/>
        <v>0</v>
      </c>
      <c r="K32" s="81">
        <f t="shared" si="4"/>
        <v>0</v>
      </c>
      <c r="L32" s="81">
        <f t="shared" si="32"/>
        <v>0</v>
      </c>
      <c r="M32" s="202">
        <f t="shared" si="33"/>
        <v>0</v>
      </c>
      <c r="N32" s="82">
        <f>$B$2/26*(PRODUCT($S$17:S32))*$B$13+IF(A32=$M$5,$B$4*$B$5,0)</f>
        <v>0</v>
      </c>
      <c r="O32" s="83">
        <f t="shared" si="5"/>
        <v>0</v>
      </c>
      <c r="P32" s="83">
        <f t="shared" si="6"/>
        <v>0</v>
      </c>
      <c r="Q32" s="208">
        <v>0</v>
      </c>
      <c r="R32" s="49"/>
      <c r="S32" s="72">
        <f t="shared" si="7"/>
        <v>1</v>
      </c>
      <c r="T32" s="73">
        <f t="shared" si="8"/>
        <v>46235</v>
      </c>
      <c r="U32" s="74">
        <f t="shared" si="9"/>
        <v>126.5845311430527</v>
      </c>
      <c r="V32" s="84">
        <f>$B$2/26*(PRODUCT($S$17:S32))</f>
        <v>0</v>
      </c>
      <c r="W32" s="84">
        <f t="shared" si="10"/>
        <v>0</v>
      </c>
      <c r="X32" s="84">
        <f t="shared" si="11"/>
        <v>0</v>
      </c>
      <c r="Y32" s="85">
        <f>IF(C32&gt;0,MAX(0,IF(SUMPRODUCT($G$17:G32,$C$17:C32)&gt;=$M$7,($M$7-SUMPRODUCT($G$16:G31,$C$16:C31))/C32,G32)),0)</f>
        <v>0</v>
      </c>
      <c r="Z32" s="85">
        <f t="shared" si="12"/>
        <v>0</v>
      </c>
      <c r="AA32" s="85">
        <f t="shared" si="13"/>
        <v>0</v>
      </c>
      <c r="AB32" s="85">
        <f t="shared" si="14"/>
        <v>0</v>
      </c>
      <c r="AC32" s="85">
        <f t="shared" si="15"/>
        <v>0</v>
      </c>
      <c r="AD32" s="85">
        <f>IF(E32&gt;0,MIN(G32,($M$8-SUM($I$16:I31))/E32),0)</f>
        <v>0</v>
      </c>
      <c r="AE32" s="85">
        <f t="shared" si="16"/>
        <v>0</v>
      </c>
      <c r="AF32" s="85">
        <f t="shared" si="17"/>
        <v>0</v>
      </c>
      <c r="AG32" s="86">
        <f t="shared" si="18"/>
        <v>0</v>
      </c>
      <c r="AH32" s="86">
        <f t="shared" si="19"/>
        <v>0</v>
      </c>
      <c r="AI32" s="85" t="str">
        <f t="shared" si="20"/>
        <v>Q3</v>
      </c>
      <c r="AJ32" s="87">
        <f t="shared" si="21"/>
        <v>0</v>
      </c>
      <c r="AK32" s="85">
        <f t="shared" si="22"/>
        <v>0</v>
      </c>
      <c r="AL32" s="85">
        <f t="shared" si="23"/>
        <v>0</v>
      </c>
      <c r="AM32" s="85">
        <f t="shared" si="34"/>
        <v>0</v>
      </c>
      <c r="AN32" s="85">
        <f t="shared" si="24"/>
        <v>0</v>
      </c>
      <c r="AO32" s="85">
        <f t="shared" si="25"/>
        <v>0</v>
      </c>
      <c r="AP32" s="85">
        <f t="shared" si="26"/>
        <v>0</v>
      </c>
      <c r="AQ32" s="85">
        <f t="shared" si="27"/>
        <v>0</v>
      </c>
      <c r="AR32" s="88"/>
    </row>
    <row r="33" spans="1:44" x14ac:dyDescent="0.25">
      <c r="A33" s="65">
        <f t="shared" si="28"/>
        <v>46255</v>
      </c>
      <c r="B33" s="66"/>
      <c r="C33" s="67">
        <f t="shared" si="29"/>
        <v>0</v>
      </c>
      <c r="D33" s="66">
        <f t="shared" si="30"/>
        <v>0</v>
      </c>
      <c r="E33" s="66">
        <f t="shared" si="31"/>
        <v>0</v>
      </c>
      <c r="F33" s="80">
        <f t="shared" si="0"/>
        <v>0</v>
      </c>
      <c r="G33" s="80">
        <f>MAX(0,IF(SUM($X$17:X33)&gt;$M$6,$M$6-SUM($X$15:$X32),X33),0)</f>
        <v>0</v>
      </c>
      <c r="H33" s="81">
        <f t="shared" si="1"/>
        <v>0</v>
      </c>
      <c r="I33" s="81">
        <f t="shared" si="2"/>
        <v>0</v>
      </c>
      <c r="J33" s="81">
        <f t="shared" si="3"/>
        <v>0</v>
      </c>
      <c r="K33" s="81">
        <f t="shared" si="4"/>
        <v>0</v>
      </c>
      <c r="L33" s="81">
        <f t="shared" si="32"/>
        <v>0</v>
      </c>
      <c r="M33" s="202">
        <f t="shared" si="33"/>
        <v>0</v>
      </c>
      <c r="N33" s="82">
        <f>$B$2/26*(PRODUCT($S$17:S33))*$B$13+IF(A33=$M$5,$B$4*$B$5,0)</f>
        <v>0</v>
      </c>
      <c r="O33" s="83">
        <f t="shared" si="5"/>
        <v>0</v>
      </c>
      <c r="P33" s="83">
        <f t="shared" si="6"/>
        <v>0</v>
      </c>
      <c r="Q33" s="208">
        <v>0</v>
      </c>
      <c r="R33" s="49"/>
      <c r="S33" s="72">
        <f t="shared" si="7"/>
        <v>1</v>
      </c>
      <c r="T33" s="73">
        <f t="shared" si="8"/>
        <v>46249</v>
      </c>
      <c r="U33" s="74">
        <f t="shared" si="9"/>
        <v>126.62286105407256</v>
      </c>
      <c r="V33" s="84">
        <f>$B$2/26*(PRODUCT($S$17:S33))</f>
        <v>0</v>
      </c>
      <c r="W33" s="84">
        <f t="shared" si="10"/>
        <v>0</v>
      </c>
      <c r="X33" s="84">
        <f t="shared" si="11"/>
        <v>0</v>
      </c>
      <c r="Y33" s="85">
        <f>IF(C33&gt;0,MAX(0,IF(SUMPRODUCT($G$17:G33,$C$17:C33)&gt;=$M$7,($M$7-SUMPRODUCT($G$16:G32,$C$16:C32))/C33,G33)),0)</f>
        <v>0</v>
      </c>
      <c r="Z33" s="85">
        <f t="shared" si="12"/>
        <v>0</v>
      </c>
      <c r="AA33" s="85">
        <f t="shared" si="13"/>
        <v>0</v>
      </c>
      <c r="AB33" s="85">
        <f t="shared" si="14"/>
        <v>0</v>
      </c>
      <c r="AC33" s="85">
        <f t="shared" si="15"/>
        <v>0</v>
      </c>
      <c r="AD33" s="85">
        <f>IF(E33&gt;0,MIN(G33,($M$8-SUM($I$16:I32))/E33),0)</f>
        <v>0</v>
      </c>
      <c r="AE33" s="85">
        <f t="shared" si="16"/>
        <v>0</v>
      </c>
      <c r="AF33" s="85">
        <f t="shared" si="17"/>
        <v>0</v>
      </c>
      <c r="AG33" s="86">
        <f t="shared" si="18"/>
        <v>0</v>
      </c>
      <c r="AH33" s="86">
        <f t="shared" si="19"/>
        <v>0</v>
      </c>
      <c r="AI33" s="85" t="str">
        <f t="shared" si="20"/>
        <v>Q3</v>
      </c>
      <c r="AJ33" s="87">
        <f t="shared" si="21"/>
        <v>0</v>
      </c>
      <c r="AK33" s="85">
        <f t="shared" si="22"/>
        <v>0</v>
      </c>
      <c r="AL33" s="85">
        <f t="shared" si="23"/>
        <v>0</v>
      </c>
      <c r="AM33" s="85">
        <f t="shared" si="34"/>
        <v>0</v>
      </c>
      <c r="AN33" s="85">
        <f t="shared" si="24"/>
        <v>0</v>
      </c>
      <c r="AO33" s="85">
        <f t="shared" si="25"/>
        <v>0</v>
      </c>
      <c r="AP33" s="85">
        <f t="shared" si="26"/>
        <v>0</v>
      </c>
      <c r="AQ33" s="85">
        <f t="shared" si="27"/>
        <v>0</v>
      </c>
      <c r="AR33" s="88"/>
    </row>
    <row r="34" spans="1:44" x14ac:dyDescent="0.25">
      <c r="A34" s="65">
        <f t="shared" si="28"/>
        <v>46269</v>
      </c>
      <c r="B34" s="66"/>
      <c r="C34" s="67">
        <f t="shared" si="29"/>
        <v>0</v>
      </c>
      <c r="D34" s="66">
        <f t="shared" si="30"/>
        <v>0</v>
      </c>
      <c r="E34" s="66">
        <f t="shared" si="31"/>
        <v>0</v>
      </c>
      <c r="F34" s="80">
        <f t="shared" si="0"/>
        <v>0</v>
      </c>
      <c r="G34" s="80">
        <f>MAX(0,IF(SUM($X$17:X34)&gt;$M$6,$M$6-SUM($X$15:$X33),X34),0)</f>
        <v>0</v>
      </c>
      <c r="H34" s="81">
        <f t="shared" si="1"/>
        <v>0</v>
      </c>
      <c r="I34" s="81">
        <f t="shared" si="2"/>
        <v>0</v>
      </c>
      <c r="J34" s="81">
        <f t="shared" si="3"/>
        <v>0</v>
      </c>
      <c r="K34" s="81">
        <f t="shared" si="4"/>
        <v>0</v>
      </c>
      <c r="L34" s="81">
        <f t="shared" si="32"/>
        <v>0</v>
      </c>
      <c r="M34" s="202">
        <f t="shared" si="33"/>
        <v>0</v>
      </c>
      <c r="N34" s="82">
        <f>$B$2/26*(PRODUCT($S$17:S34))*$B$13+IF(A34=$M$5,$B$4*$B$5,0)</f>
        <v>0</v>
      </c>
      <c r="O34" s="83">
        <f t="shared" si="5"/>
        <v>0</v>
      </c>
      <c r="P34" s="83">
        <f t="shared" si="6"/>
        <v>0</v>
      </c>
      <c r="Q34" s="208">
        <v>0</v>
      </c>
      <c r="R34" s="49"/>
      <c r="S34" s="72">
        <f t="shared" si="7"/>
        <v>1</v>
      </c>
      <c r="T34" s="73">
        <f t="shared" si="8"/>
        <v>46263</v>
      </c>
      <c r="U34" s="74">
        <f t="shared" si="9"/>
        <v>126.6611909650924</v>
      </c>
      <c r="V34" s="84">
        <f>$B$2/26*(PRODUCT($S$17:S34))</f>
        <v>0</v>
      </c>
      <c r="W34" s="84">
        <f t="shared" si="10"/>
        <v>0</v>
      </c>
      <c r="X34" s="84">
        <f t="shared" si="11"/>
        <v>0</v>
      </c>
      <c r="Y34" s="85">
        <f>IF(C34&gt;0,MAX(0,IF(SUMPRODUCT($G$17:G34,$C$17:C34)&gt;=$M$7,($M$7-SUMPRODUCT($G$16:G33,$C$16:C33))/C34,G34)),0)</f>
        <v>0</v>
      </c>
      <c r="Z34" s="85">
        <f t="shared" si="12"/>
        <v>0</v>
      </c>
      <c r="AA34" s="85">
        <f t="shared" si="13"/>
        <v>0</v>
      </c>
      <c r="AB34" s="85">
        <f t="shared" si="14"/>
        <v>0</v>
      </c>
      <c r="AC34" s="85">
        <f t="shared" si="15"/>
        <v>0</v>
      </c>
      <c r="AD34" s="85">
        <f>IF(E34&gt;0,MIN(G34,($M$8-SUM($I$16:I33))/E34),0)</f>
        <v>0</v>
      </c>
      <c r="AE34" s="85">
        <f t="shared" si="16"/>
        <v>0</v>
      </c>
      <c r="AF34" s="85">
        <f t="shared" si="17"/>
        <v>0</v>
      </c>
      <c r="AG34" s="86">
        <f t="shared" si="18"/>
        <v>0</v>
      </c>
      <c r="AH34" s="86">
        <f t="shared" si="19"/>
        <v>0</v>
      </c>
      <c r="AI34" s="85" t="str">
        <f t="shared" si="20"/>
        <v>Q3</v>
      </c>
      <c r="AJ34" s="87">
        <f t="shared" si="21"/>
        <v>0</v>
      </c>
      <c r="AK34" s="85">
        <f t="shared" si="22"/>
        <v>0</v>
      </c>
      <c r="AL34" s="85">
        <f t="shared" si="23"/>
        <v>0</v>
      </c>
      <c r="AM34" s="85">
        <f t="shared" si="34"/>
        <v>0</v>
      </c>
      <c r="AN34" s="85">
        <f t="shared" si="24"/>
        <v>0</v>
      </c>
      <c r="AO34" s="85">
        <f t="shared" si="25"/>
        <v>0</v>
      </c>
      <c r="AP34" s="85">
        <f t="shared" si="26"/>
        <v>0</v>
      </c>
      <c r="AQ34" s="85">
        <f t="shared" si="27"/>
        <v>0</v>
      </c>
      <c r="AR34" s="88"/>
    </row>
    <row r="35" spans="1:44" x14ac:dyDescent="0.25">
      <c r="A35" s="65">
        <f t="shared" si="28"/>
        <v>46283</v>
      </c>
      <c r="B35" s="66"/>
      <c r="C35" s="67">
        <f t="shared" si="29"/>
        <v>0</v>
      </c>
      <c r="D35" s="66">
        <f t="shared" si="30"/>
        <v>0</v>
      </c>
      <c r="E35" s="66">
        <f t="shared" si="31"/>
        <v>0</v>
      </c>
      <c r="F35" s="80">
        <f t="shared" si="0"/>
        <v>0</v>
      </c>
      <c r="G35" s="80">
        <f>MAX(0,IF(SUM($X$17:X35)&gt;$M$6,$M$6-SUM($X$15:$X34),X35),0)</f>
        <v>0</v>
      </c>
      <c r="H35" s="81">
        <f t="shared" si="1"/>
        <v>0</v>
      </c>
      <c r="I35" s="81">
        <f t="shared" si="2"/>
        <v>0</v>
      </c>
      <c r="J35" s="81">
        <f t="shared" si="3"/>
        <v>0</v>
      </c>
      <c r="K35" s="81">
        <f t="shared" si="4"/>
        <v>0</v>
      </c>
      <c r="L35" s="81">
        <f t="shared" si="32"/>
        <v>0</v>
      </c>
      <c r="M35" s="202">
        <f t="shared" si="33"/>
        <v>0</v>
      </c>
      <c r="N35" s="82">
        <f>$B$2/26*(PRODUCT($S$17:S35))*$B$13+IF(A35=$M$5,$B$4*$B$5,0)</f>
        <v>0</v>
      </c>
      <c r="O35" s="83">
        <f t="shared" si="5"/>
        <v>0</v>
      </c>
      <c r="P35" s="83">
        <f t="shared" si="6"/>
        <v>0</v>
      </c>
      <c r="Q35" s="208">
        <v>0</v>
      </c>
      <c r="R35" s="49"/>
      <c r="S35" s="72">
        <f t="shared" si="7"/>
        <v>1</v>
      </c>
      <c r="T35" s="73">
        <f t="shared" si="8"/>
        <v>46277</v>
      </c>
      <c r="U35" s="74">
        <f t="shared" si="9"/>
        <v>126.69952087611225</v>
      </c>
      <c r="V35" s="84">
        <f>$B$2/26*(PRODUCT($S$17:S35))</f>
        <v>0</v>
      </c>
      <c r="W35" s="84">
        <f t="shared" si="10"/>
        <v>0</v>
      </c>
      <c r="X35" s="84">
        <f t="shared" si="11"/>
        <v>0</v>
      </c>
      <c r="Y35" s="85">
        <f>IF(C35&gt;0,MAX(0,IF(SUMPRODUCT($G$17:G35,$C$17:C35)&gt;=$M$7,($M$7-SUMPRODUCT($G$16:G34,$C$16:C34))/C35,G35)),0)</f>
        <v>0</v>
      </c>
      <c r="Z35" s="85">
        <f t="shared" si="12"/>
        <v>0</v>
      </c>
      <c r="AA35" s="85">
        <f t="shared" si="13"/>
        <v>0</v>
      </c>
      <c r="AB35" s="85">
        <f t="shared" si="14"/>
        <v>0</v>
      </c>
      <c r="AC35" s="85">
        <f t="shared" si="15"/>
        <v>0</v>
      </c>
      <c r="AD35" s="85">
        <f>IF(E35&gt;0,MIN(G35,($M$8-SUM($I$16:I34))/E35),0)</f>
        <v>0</v>
      </c>
      <c r="AE35" s="85">
        <f t="shared" si="16"/>
        <v>0</v>
      </c>
      <c r="AF35" s="85">
        <f t="shared" si="17"/>
        <v>0</v>
      </c>
      <c r="AG35" s="86">
        <f t="shared" si="18"/>
        <v>0</v>
      </c>
      <c r="AH35" s="86">
        <f t="shared" si="19"/>
        <v>0</v>
      </c>
      <c r="AI35" s="85" t="str">
        <f t="shared" si="20"/>
        <v>Q3</v>
      </c>
      <c r="AJ35" s="87">
        <f t="shared" si="21"/>
        <v>1</v>
      </c>
      <c r="AK35" s="85">
        <f t="shared" si="22"/>
        <v>0</v>
      </c>
      <c r="AL35" s="85">
        <f t="shared" si="23"/>
        <v>0</v>
      </c>
      <c r="AM35" s="85">
        <f t="shared" si="34"/>
        <v>0</v>
      </c>
      <c r="AN35" s="85">
        <f t="shared" si="24"/>
        <v>0</v>
      </c>
      <c r="AO35" s="85">
        <f t="shared" si="25"/>
        <v>0</v>
      </c>
      <c r="AP35" s="85">
        <f t="shared" si="26"/>
        <v>0</v>
      </c>
      <c r="AQ35" s="85">
        <f t="shared" si="27"/>
        <v>0</v>
      </c>
      <c r="AR35" s="88"/>
    </row>
    <row r="36" spans="1:44" x14ac:dyDescent="0.25">
      <c r="A36" s="65">
        <f t="shared" si="28"/>
        <v>46297</v>
      </c>
      <c r="B36" s="66"/>
      <c r="C36" s="67">
        <f t="shared" si="29"/>
        <v>0</v>
      </c>
      <c r="D36" s="66">
        <f t="shared" si="30"/>
        <v>0</v>
      </c>
      <c r="E36" s="66">
        <f t="shared" si="31"/>
        <v>0</v>
      </c>
      <c r="F36" s="80">
        <f t="shared" si="0"/>
        <v>0</v>
      </c>
      <c r="G36" s="80">
        <f>MAX(0,IF(SUM($X$17:X36)&gt;$M$6,$M$6-SUM($X$15:$X35),X36),0)</f>
        <v>0</v>
      </c>
      <c r="H36" s="81">
        <f t="shared" si="1"/>
        <v>0</v>
      </c>
      <c r="I36" s="81">
        <f t="shared" si="2"/>
        <v>0</v>
      </c>
      <c r="J36" s="81">
        <f t="shared" si="3"/>
        <v>0</v>
      </c>
      <c r="K36" s="81">
        <f t="shared" si="4"/>
        <v>0</v>
      </c>
      <c r="L36" s="81">
        <f t="shared" si="32"/>
        <v>0</v>
      </c>
      <c r="M36" s="202">
        <f t="shared" si="33"/>
        <v>0</v>
      </c>
      <c r="N36" s="82">
        <f>$B$2/26*(PRODUCT($S$17:S36))*$B$13+IF(A36=$M$5,$B$4*$B$5,0)</f>
        <v>0</v>
      </c>
      <c r="O36" s="83">
        <f t="shared" si="5"/>
        <v>0</v>
      </c>
      <c r="P36" s="83">
        <f t="shared" si="6"/>
        <v>0</v>
      </c>
      <c r="Q36" s="208">
        <v>0</v>
      </c>
      <c r="R36" s="49"/>
      <c r="S36" s="72">
        <f t="shared" si="7"/>
        <v>1</v>
      </c>
      <c r="T36" s="73">
        <f t="shared" si="8"/>
        <v>46291</v>
      </c>
      <c r="U36" s="74">
        <f t="shared" si="9"/>
        <v>126.7378507871321</v>
      </c>
      <c r="V36" s="84">
        <f>$B$2/26*(PRODUCT($S$17:S36))</f>
        <v>0</v>
      </c>
      <c r="W36" s="84">
        <f t="shared" si="10"/>
        <v>0</v>
      </c>
      <c r="X36" s="84">
        <f t="shared" si="11"/>
        <v>0</v>
      </c>
      <c r="Y36" s="85">
        <f>IF(C36&gt;0,MAX(0,IF(SUMPRODUCT($G$17:G36,$C$17:C36)&gt;=$M$7,($M$7-SUMPRODUCT($G$16:G35,$C$16:C35))/C36,G36)),0)</f>
        <v>0</v>
      </c>
      <c r="Z36" s="85">
        <f t="shared" si="12"/>
        <v>0</v>
      </c>
      <c r="AA36" s="85">
        <f t="shared" si="13"/>
        <v>0</v>
      </c>
      <c r="AB36" s="85">
        <f t="shared" si="14"/>
        <v>0</v>
      </c>
      <c r="AC36" s="85">
        <f t="shared" si="15"/>
        <v>0</v>
      </c>
      <c r="AD36" s="85">
        <f>IF(E36&gt;0,MIN(G36,($M$8-SUM($I$16:I35))/E36),0)</f>
        <v>0</v>
      </c>
      <c r="AE36" s="85">
        <f t="shared" si="16"/>
        <v>0</v>
      </c>
      <c r="AF36" s="85">
        <f t="shared" si="17"/>
        <v>0</v>
      </c>
      <c r="AG36" s="86">
        <f t="shared" si="18"/>
        <v>0</v>
      </c>
      <c r="AH36" s="86">
        <f t="shared" si="19"/>
        <v>0</v>
      </c>
      <c r="AI36" s="85" t="str">
        <f t="shared" si="20"/>
        <v>Q4</v>
      </c>
      <c r="AJ36" s="87">
        <f t="shared" si="21"/>
        <v>0</v>
      </c>
      <c r="AK36" s="85">
        <f t="shared" si="22"/>
        <v>0</v>
      </c>
      <c r="AL36" s="85">
        <f t="shared" si="23"/>
        <v>0</v>
      </c>
      <c r="AM36" s="85">
        <f t="shared" si="34"/>
        <v>0</v>
      </c>
      <c r="AN36" s="85">
        <f t="shared" si="24"/>
        <v>0</v>
      </c>
      <c r="AO36" s="85">
        <f t="shared" si="25"/>
        <v>0</v>
      </c>
      <c r="AP36" s="85">
        <f t="shared" si="26"/>
        <v>0</v>
      </c>
      <c r="AQ36" s="85">
        <f t="shared" si="27"/>
        <v>0</v>
      </c>
      <c r="AR36" s="88"/>
    </row>
    <row r="37" spans="1:44" x14ac:dyDescent="0.25">
      <c r="A37" s="65">
        <f t="shared" si="28"/>
        <v>46311</v>
      </c>
      <c r="B37" s="66"/>
      <c r="C37" s="67">
        <f t="shared" si="29"/>
        <v>0</v>
      </c>
      <c r="D37" s="66">
        <f t="shared" si="30"/>
        <v>0</v>
      </c>
      <c r="E37" s="66">
        <f t="shared" si="31"/>
        <v>0</v>
      </c>
      <c r="F37" s="80">
        <f t="shared" si="0"/>
        <v>0</v>
      </c>
      <c r="G37" s="80">
        <f>MAX(0,IF(SUM($X$17:X37)&gt;$M$6,$M$6-SUM($X$15:$X36),X37),0)</f>
        <v>0</v>
      </c>
      <c r="H37" s="81">
        <f t="shared" si="1"/>
        <v>0</v>
      </c>
      <c r="I37" s="81">
        <f t="shared" si="2"/>
        <v>0</v>
      </c>
      <c r="J37" s="81">
        <f t="shared" si="3"/>
        <v>0</v>
      </c>
      <c r="K37" s="81">
        <f t="shared" si="4"/>
        <v>0</v>
      </c>
      <c r="L37" s="81">
        <f t="shared" si="32"/>
        <v>0</v>
      </c>
      <c r="M37" s="202">
        <f t="shared" si="33"/>
        <v>0</v>
      </c>
      <c r="N37" s="82">
        <f>$B$2/26*(PRODUCT($S$17:S37))*$B$13+IF(A37=$M$5,$B$4*$B$5,0)</f>
        <v>0</v>
      </c>
      <c r="O37" s="83">
        <f t="shared" si="5"/>
        <v>0</v>
      </c>
      <c r="P37" s="83">
        <f t="shared" si="6"/>
        <v>0</v>
      </c>
      <c r="Q37" s="208">
        <v>0</v>
      </c>
      <c r="R37" s="49"/>
      <c r="S37" s="72">
        <f t="shared" si="7"/>
        <v>1</v>
      </c>
      <c r="T37" s="73">
        <f t="shared" si="8"/>
        <v>46305</v>
      </c>
      <c r="U37" s="74">
        <f t="shared" si="9"/>
        <v>126.77618069815195</v>
      </c>
      <c r="V37" s="84">
        <f>$B$2/26*(PRODUCT($S$17:S37))</f>
        <v>0</v>
      </c>
      <c r="W37" s="84">
        <f t="shared" si="10"/>
        <v>0</v>
      </c>
      <c r="X37" s="84">
        <f t="shared" si="11"/>
        <v>0</v>
      </c>
      <c r="Y37" s="85">
        <f>IF(C37&gt;0,MAX(0,IF(SUMPRODUCT($G$17:G37,$C$17:C37)&gt;=$M$7,($M$7-SUMPRODUCT($G$16:G36,$C$16:C36))/C37,G37)),0)</f>
        <v>0</v>
      </c>
      <c r="Z37" s="85">
        <f t="shared" si="12"/>
        <v>0</v>
      </c>
      <c r="AA37" s="85">
        <f t="shared" si="13"/>
        <v>0</v>
      </c>
      <c r="AB37" s="85">
        <f t="shared" si="14"/>
        <v>0</v>
      </c>
      <c r="AC37" s="85">
        <f t="shared" si="15"/>
        <v>0</v>
      </c>
      <c r="AD37" s="85">
        <f>IF(E37&gt;0,MIN(G37,($M$8-SUM($I$16:I36))/E37),0)</f>
        <v>0</v>
      </c>
      <c r="AE37" s="85">
        <f t="shared" si="16"/>
        <v>0</v>
      </c>
      <c r="AF37" s="85">
        <f t="shared" si="17"/>
        <v>0</v>
      </c>
      <c r="AG37" s="86">
        <f t="shared" si="18"/>
        <v>0</v>
      </c>
      <c r="AH37" s="86">
        <f t="shared" si="19"/>
        <v>0</v>
      </c>
      <c r="AI37" s="85" t="str">
        <f t="shared" si="20"/>
        <v>Q4</v>
      </c>
      <c r="AJ37" s="87">
        <f t="shared" si="21"/>
        <v>0</v>
      </c>
      <c r="AK37" s="85">
        <f t="shared" si="22"/>
        <v>0</v>
      </c>
      <c r="AL37" s="85">
        <f t="shared" si="23"/>
        <v>0</v>
      </c>
      <c r="AM37" s="85">
        <f t="shared" si="34"/>
        <v>0</v>
      </c>
      <c r="AN37" s="85">
        <f t="shared" si="24"/>
        <v>0</v>
      </c>
      <c r="AO37" s="85">
        <f t="shared" si="25"/>
        <v>0</v>
      </c>
      <c r="AP37" s="85">
        <f t="shared" si="26"/>
        <v>0</v>
      </c>
      <c r="AQ37" s="85">
        <f t="shared" si="27"/>
        <v>0</v>
      </c>
      <c r="AR37" s="88"/>
    </row>
    <row r="38" spans="1:44" x14ac:dyDescent="0.25">
      <c r="A38" s="65">
        <f t="shared" si="28"/>
        <v>46325</v>
      </c>
      <c r="B38" s="66"/>
      <c r="C38" s="67">
        <f t="shared" si="29"/>
        <v>0</v>
      </c>
      <c r="D38" s="66">
        <f t="shared" si="30"/>
        <v>0</v>
      </c>
      <c r="E38" s="66">
        <f t="shared" si="31"/>
        <v>0</v>
      </c>
      <c r="F38" s="80">
        <f t="shared" si="0"/>
        <v>0</v>
      </c>
      <c r="G38" s="80">
        <f>MAX(0,IF(SUM($X$17:X38)&gt;$M$6,$M$6-SUM($X$15:$X37),X38),0)</f>
        <v>0</v>
      </c>
      <c r="H38" s="81">
        <f t="shared" si="1"/>
        <v>0</v>
      </c>
      <c r="I38" s="81">
        <f t="shared" si="2"/>
        <v>0</v>
      </c>
      <c r="J38" s="81">
        <f t="shared" si="3"/>
        <v>0</v>
      </c>
      <c r="K38" s="81">
        <f t="shared" si="4"/>
        <v>0</v>
      </c>
      <c r="L38" s="81">
        <f t="shared" si="32"/>
        <v>0</v>
      </c>
      <c r="M38" s="202">
        <f t="shared" si="33"/>
        <v>0</v>
      </c>
      <c r="N38" s="82">
        <f>$B$2/26*(PRODUCT($S$17:S38))*$B$13+IF(A38=$M$5,$B$4*$B$5,0)</f>
        <v>0</v>
      </c>
      <c r="O38" s="83">
        <f t="shared" si="5"/>
        <v>0</v>
      </c>
      <c r="P38" s="83">
        <f t="shared" si="6"/>
        <v>0</v>
      </c>
      <c r="Q38" s="208">
        <v>0</v>
      </c>
      <c r="R38" s="49"/>
      <c r="S38" s="72">
        <f t="shared" si="7"/>
        <v>1</v>
      </c>
      <c r="T38" s="73">
        <f t="shared" si="8"/>
        <v>46319</v>
      </c>
      <c r="U38" s="74">
        <f t="shared" si="9"/>
        <v>126.8145106091718</v>
      </c>
      <c r="V38" s="84">
        <f>$B$2/26*(PRODUCT($S$17:S38))</f>
        <v>0</v>
      </c>
      <c r="W38" s="84">
        <f t="shared" si="10"/>
        <v>0</v>
      </c>
      <c r="X38" s="84">
        <f t="shared" si="11"/>
        <v>0</v>
      </c>
      <c r="Y38" s="85">
        <f>IF(C38&gt;0,MAX(0,IF(SUMPRODUCT($G$17:G38,$C$17:C38)&gt;=$M$7,($M$7-SUMPRODUCT($G$16:G37,$C$16:C37))/C38,G38)),0)</f>
        <v>0</v>
      </c>
      <c r="Z38" s="85">
        <f t="shared" si="12"/>
        <v>0</v>
      </c>
      <c r="AA38" s="85">
        <f t="shared" si="13"/>
        <v>0</v>
      </c>
      <c r="AB38" s="85">
        <f t="shared" si="14"/>
        <v>0</v>
      </c>
      <c r="AC38" s="85">
        <f t="shared" si="15"/>
        <v>0</v>
      </c>
      <c r="AD38" s="85">
        <f>IF(E38&gt;0,MIN(G38,($M$8-SUM($I$16:I37))/E38),0)</f>
        <v>0</v>
      </c>
      <c r="AE38" s="85">
        <f t="shared" si="16"/>
        <v>0</v>
      </c>
      <c r="AF38" s="85">
        <f t="shared" si="17"/>
        <v>0</v>
      </c>
      <c r="AG38" s="86">
        <f t="shared" si="18"/>
        <v>0</v>
      </c>
      <c r="AH38" s="86">
        <f t="shared" si="19"/>
        <v>0</v>
      </c>
      <c r="AI38" s="85" t="str">
        <f t="shared" si="20"/>
        <v>Q4</v>
      </c>
      <c r="AJ38" s="87">
        <f t="shared" si="21"/>
        <v>0</v>
      </c>
      <c r="AK38" s="85">
        <f t="shared" si="22"/>
        <v>0</v>
      </c>
      <c r="AL38" s="85">
        <f t="shared" si="23"/>
        <v>0</v>
      </c>
      <c r="AM38" s="85">
        <f t="shared" si="34"/>
        <v>0</v>
      </c>
      <c r="AN38" s="85">
        <f t="shared" si="24"/>
        <v>0</v>
      </c>
      <c r="AO38" s="85">
        <f t="shared" si="25"/>
        <v>0</v>
      </c>
      <c r="AP38" s="85">
        <f t="shared" si="26"/>
        <v>0</v>
      </c>
      <c r="AQ38" s="85">
        <f t="shared" si="27"/>
        <v>0</v>
      </c>
      <c r="AR38" s="88"/>
    </row>
    <row r="39" spans="1:44" x14ac:dyDescent="0.25">
      <c r="A39" s="65">
        <f t="shared" si="28"/>
        <v>46339</v>
      </c>
      <c r="B39" s="66"/>
      <c r="C39" s="67">
        <f t="shared" si="29"/>
        <v>0</v>
      </c>
      <c r="D39" s="66">
        <f t="shared" si="30"/>
        <v>0</v>
      </c>
      <c r="E39" s="66">
        <f t="shared" si="31"/>
        <v>0</v>
      </c>
      <c r="F39" s="80">
        <f t="shared" si="0"/>
        <v>0</v>
      </c>
      <c r="G39" s="80">
        <f>MAX(0,IF(SUM($X$17:X39)&gt;$M$6,$M$6-SUM($X$15:$X38),X39),0)</f>
        <v>0</v>
      </c>
      <c r="H39" s="81">
        <f t="shared" si="1"/>
        <v>0</v>
      </c>
      <c r="I39" s="81">
        <f t="shared" si="2"/>
        <v>0</v>
      </c>
      <c r="J39" s="81">
        <f t="shared" si="3"/>
        <v>0</v>
      </c>
      <c r="K39" s="81">
        <f t="shared" si="4"/>
        <v>0</v>
      </c>
      <c r="L39" s="81">
        <f t="shared" si="32"/>
        <v>0</v>
      </c>
      <c r="M39" s="202">
        <f t="shared" si="33"/>
        <v>0</v>
      </c>
      <c r="N39" s="82">
        <f>$B$2/26*(PRODUCT($S$17:S39))*$B$13+IF(A39=$M$5,$B$4*$B$5,0)</f>
        <v>0</v>
      </c>
      <c r="O39" s="83">
        <f t="shared" si="5"/>
        <v>0</v>
      </c>
      <c r="P39" s="83">
        <f t="shared" si="6"/>
        <v>0</v>
      </c>
      <c r="Q39" s="208">
        <v>0</v>
      </c>
      <c r="R39" s="49"/>
      <c r="S39" s="72">
        <f t="shared" si="7"/>
        <v>1</v>
      </c>
      <c r="T39" s="73">
        <f t="shared" si="8"/>
        <v>46333</v>
      </c>
      <c r="U39" s="74">
        <f t="shared" si="9"/>
        <v>126.85284052019165</v>
      </c>
      <c r="V39" s="84">
        <f>$B$2/26*(PRODUCT($S$17:S39))</f>
        <v>0</v>
      </c>
      <c r="W39" s="84">
        <f t="shared" si="10"/>
        <v>0</v>
      </c>
      <c r="X39" s="84">
        <f t="shared" si="11"/>
        <v>0</v>
      </c>
      <c r="Y39" s="85">
        <f>IF(C39&gt;0,MAX(0,IF(SUMPRODUCT($G$17:G39,$C$17:C39)&gt;=$M$7,($M$7-SUMPRODUCT($G$16:G38,$C$16:C38))/C39,G39)),0)</f>
        <v>0</v>
      </c>
      <c r="Z39" s="85">
        <f t="shared" si="12"/>
        <v>0</v>
      </c>
      <c r="AA39" s="85">
        <f t="shared" si="13"/>
        <v>0</v>
      </c>
      <c r="AB39" s="85">
        <f t="shared" si="14"/>
        <v>0</v>
      </c>
      <c r="AC39" s="85">
        <f t="shared" si="15"/>
        <v>0</v>
      </c>
      <c r="AD39" s="85">
        <f>IF(E39&gt;0,MIN(G39,($M$8-SUM($I$16:I38))/E39),0)</f>
        <v>0</v>
      </c>
      <c r="AE39" s="85">
        <f t="shared" si="16"/>
        <v>0</v>
      </c>
      <c r="AF39" s="85">
        <f t="shared" si="17"/>
        <v>0</v>
      </c>
      <c r="AG39" s="86">
        <f t="shared" si="18"/>
        <v>0</v>
      </c>
      <c r="AH39" s="86">
        <f t="shared" si="19"/>
        <v>0</v>
      </c>
      <c r="AI39" s="85" t="str">
        <f t="shared" si="20"/>
        <v>Q4</v>
      </c>
      <c r="AJ39" s="87">
        <f t="shared" si="21"/>
        <v>0</v>
      </c>
      <c r="AK39" s="85">
        <f t="shared" si="22"/>
        <v>0</v>
      </c>
      <c r="AL39" s="85">
        <f t="shared" si="23"/>
        <v>0</v>
      </c>
      <c r="AM39" s="85">
        <f t="shared" si="34"/>
        <v>0</v>
      </c>
      <c r="AN39" s="85">
        <f t="shared" si="24"/>
        <v>0</v>
      </c>
      <c r="AO39" s="85">
        <f t="shared" si="25"/>
        <v>0</v>
      </c>
      <c r="AP39" s="85">
        <f t="shared" si="26"/>
        <v>0</v>
      </c>
      <c r="AQ39" s="85">
        <f t="shared" si="27"/>
        <v>0</v>
      </c>
      <c r="AR39" s="88"/>
    </row>
    <row r="40" spans="1:44" x14ac:dyDescent="0.25">
      <c r="A40" s="65">
        <f t="shared" si="28"/>
        <v>46353</v>
      </c>
      <c r="B40" s="66"/>
      <c r="C40" s="67">
        <f t="shared" si="29"/>
        <v>0</v>
      </c>
      <c r="D40" s="66">
        <f t="shared" si="30"/>
        <v>0</v>
      </c>
      <c r="E40" s="66">
        <f t="shared" si="31"/>
        <v>0</v>
      </c>
      <c r="F40" s="80">
        <f t="shared" si="0"/>
        <v>0</v>
      </c>
      <c r="G40" s="80">
        <f>MAX(0,IF(SUM($X$17:X40)&gt;$M$6,$M$6-SUM($X$15:$X39),X40),0)</f>
        <v>0</v>
      </c>
      <c r="H40" s="81">
        <f t="shared" si="1"/>
        <v>0</v>
      </c>
      <c r="I40" s="81">
        <f t="shared" si="2"/>
        <v>0</v>
      </c>
      <c r="J40" s="81">
        <f t="shared" si="3"/>
        <v>0</v>
      </c>
      <c r="K40" s="81">
        <f t="shared" si="4"/>
        <v>0</v>
      </c>
      <c r="L40" s="81">
        <f t="shared" si="32"/>
        <v>0</v>
      </c>
      <c r="M40" s="202">
        <f t="shared" si="33"/>
        <v>0</v>
      </c>
      <c r="N40" s="82">
        <f>$B$2/26*(PRODUCT($S$17:S40))*$B$13+IF(A40=$M$5,$B$4*$B$5,0)</f>
        <v>0</v>
      </c>
      <c r="O40" s="83">
        <f t="shared" si="5"/>
        <v>0</v>
      </c>
      <c r="P40" s="83">
        <f t="shared" si="6"/>
        <v>0</v>
      </c>
      <c r="Q40" s="208">
        <v>0</v>
      </c>
      <c r="R40" s="49"/>
      <c r="S40" s="72">
        <f t="shared" si="7"/>
        <v>1</v>
      </c>
      <c r="T40" s="73">
        <f t="shared" si="8"/>
        <v>46347</v>
      </c>
      <c r="U40" s="74">
        <f t="shared" si="9"/>
        <v>126.89117043121149</v>
      </c>
      <c r="V40" s="84">
        <f>$B$2/26*(PRODUCT($S$17:S40))</f>
        <v>0</v>
      </c>
      <c r="W40" s="84">
        <f t="shared" si="10"/>
        <v>0</v>
      </c>
      <c r="X40" s="84">
        <f t="shared" si="11"/>
        <v>0</v>
      </c>
      <c r="Y40" s="85">
        <f>IF(C40&gt;0,MAX(0,IF(SUMPRODUCT($G$17:G40,$C$17:C40)&gt;=$M$7,($M$7-SUMPRODUCT($G$16:G39,$C$16:C39))/C40,G40)),0)</f>
        <v>0</v>
      </c>
      <c r="Z40" s="85">
        <f t="shared" si="12"/>
        <v>0</v>
      </c>
      <c r="AA40" s="85">
        <f t="shared" si="13"/>
        <v>0</v>
      </c>
      <c r="AB40" s="85">
        <f t="shared" si="14"/>
        <v>0</v>
      </c>
      <c r="AC40" s="85">
        <f t="shared" si="15"/>
        <v>0</v>
      </c>
      <c r="AD40" s="85">
        <f>IF(E40&gt;0,MIN(G40,($M$8-SUM($I$16:I39))/E40),0)</f>
        <v>0</v>
      </c>
      <c r="AE40" s="85">
        <f t="shared" si="16"/>
        <v>0</v>
      </c>
      <c r="AF40" s="85">
        <f t="shared" si="17"/>
        <v>0</v>
      </c>
      <c r="AG40" s="86">
        <f t="shared" si="18"/>
        <v>0</v>
      </c>
      <c r="AH40" s="86">
        <f t="shared" si="19"/>
        <v>0</v>
      </c>
      <c r="AI40" s="85" t="str">
        <f t="shared" si="20"/>
        <v>Q4</v>
      </c>
      <c r="AJ40" s="87">
        <f t="shared" si="21"/>
        <v>0</v>
      </c>
      <c r="AK40" s="85">
        <f t="shared" si="22"/>
        <v>0</v>
      </c>
      <c r="AL40" s="85">
        <f t="shared" si="23"/>
        <v>0</v>
      </c>
      <c r="AM40" s="85">
        <f t="shared" si="34"/>
        <v>0</v>
      </c>
      <c r="AN40" s="85">
        <f t="shared" si="24"/>
        <v>0</v>
      </c>
      <c r="AO40" s="85">
        <f t="shared" si="25"/>
        <v>0</v>
      </c>
      <c r="AP40" s="85">
        <f t="shared" si="26"/>
        <v>0</v>
      </c>
      <c r="AQ40" s="85">
        <f t="shared" si="27"/>
        <v>0</v>
      </c>
      <c r="AR40" s="88"/>
    </row>
    <row r="41" spans="1:44" x14ac:dyDescent="0.25">
      <c r="A41" s="65">
        <f t="shared" si="28"/>
        <v>46367</v>
      </c>
      <c r="B41" s="66"/>
      <c r="C41" s="67">
        <f t="shared" si="29"/>
        <v>0</v>
      </c>
      <c r="D41" s="66">
        <f t="shared" si="30"/>
        <v>0</v>
      </c>
      <c r="E41" s="66">
        <f t="shared" si="31"/>
        <v>0</v>
      </c>
      <c r="F41" s="80">
        <f t="shared" si="0"/>
        <v>0</v>
      </c>
      <c r="G41" s="80">
        <f>MAX(0,IF(SUM($X$17:X41)&gt;$M$6,$M$6-SUM($X$15:$X40),X41),0)</f>
        <v>0</v>
      </c>
      <c r="H41" s="81">
        <f t="shared" si="1"/>
        <v>0</v>
      </c>
      <c r="I41" s="81">
        <f t="shared" si="2"/>
        <v>0</v>
      </c>
      <c r="J41" s="81">
        <f t="shared" si="3"/>
        <v>0</v>
      </c>
      <c r="K41" s="81">
        <f t="shared" si="4"/>
        <v>0</v>
      </c>
      <c r="L41" s="81">
        <f t="shared" si="32"/>
        <v>0</v>
      </c>
      <c r="M41" s="202">
        <f t="shared" si="33"/>
        <v>0</v>
      </c>
      <c r="N41" s="82">
        <f>$B$2/26*(PRODUCT($S$17:S41))*$B$13+IF(A41=$M$5,$B$4*$B$5,0)</f>
        <v>0</v>
      </c>
      <c r="O41" s="83">
        <f t="shared" si="5"/>
        <v>0</v>
      </c>
      <c r="P41" s="83">
        <f t="shared" si="6"/>
        <v>0</v>
      </c>
      <c r="Q41" s="208">
        <v>0</v>
      </c>
      <c r="R41" s="49"/>
      <c r="S41" s="72">
        <f t="shared" si="7"/>
        <v>1</v>
      </c>
      <c r="T41" s="73">
        <f t="shared" si="8"/>
        <v>46361</v>
      </c>
      <c r="U41" s="74">
        <f t="shared" si="9"/>
        <v>126.92950034223135</v>
      </c>
      <c r="V41" s="84">
        <f>$B$2/26*(PRODUCT($S$17:S41))</f>
        <v>0</v>
      </c>
      <c r="W41" s="84">
        <f t="shared" si="10"/>
        <v>0</v>
      </c>
      <c r="X41" s="84">
        <f t="shared" si="11"/>
        <v>0</v>
      </c>
      <c r="Y41" s="85">
        <f>IF(C41&gt;0,MAX(0,IF(SUMPRODUCT($G$17:G41,$C$17:C41)&gt;=$M$7,($M$7-SUMPRODUCT($G$16:G40,$C$16:C40))/C41,G41)),0)</f>
        <v>0</v>
      </c>
      <c r="Z41" s="85">
        <f t="shared" si="12"/>
        <v>0</v>
      </c>
      <c r="AA41" s="85">
        <f t="shared" si="13"/>
        <v>0</v>
      </c>
      <c r="AB41" s="85">
        <f t="shared" si="14"/>
        <v>0</v>
      </c>
      <c r="AC41" s="85">
        <f t="shared" si="15"/>
        <v>0</v>
      </c>
      <c r="AD41" s="85">
        <f>IF(E41&gt;0,MIN(G41,($M$8-SUM($I$16:I40))/E41),0)</f>
        <v>0</v>
      </c>
      <c r="AE41" s="85">
        <f t="shared" si="16"/>
        <v>0</v>
      </c>
      <c r="AF41" s="85">
        <f t="shared" si="17"/>
        <v>0</v>
      </c>
      <c r="AG41" s="86">
        <f t="shared" si="18"/>
        <v>0</v>
      </c>
      <c r="AH41" s="86">
        <f t="shared" si="19"/>
        <v>0</v>
      </c>
      <c r="AI41" s="85" t="str">
        <f t="shared" si="20"/>
        <v>Q4</v>
      </c>
      <c r="AJ41" s="87">
        <f t="shared" si="21"/>
        <v>0</v>
      </c>
      <c r="AK41" s="85">
        <f t="shared" si="22"/>
        <v>0</v>
      </c>
      <c r="AL41" s="85">
        <f t="shared" si="23"/>
        <v>0</v>
      </c>
      <c r="AM41" s="85">
        <f t="shared" si="34"/>
        <v>0</v>
      </c>
      <c r="AN41" s="85">
        <f t="shared" si="24"/>
        <v>0</v>
      </c>
      <c r="AO41" s="85">
        <f t="shared" si="25"/>
        <v>0</v>
      </c>
      <c r="AP41" s="85">
        <f t="shared" si="26"/>
        <v>0</v>
      </c>
      <c r="AQ41" s="85">
        <f t="shared" si="27"/>
        <v>0</v>
      </c>
      <c r="AR41" s="88"/>
    </row>
    <row r="42" spans="1:44" ht="13" thickBot="1" x14ac:dyDescent="0.3">
      <c r="A42" s="90">
        <f t="shared" si="28"/>
        <v>46381</v>
      </c>
      <c r="B42" s="91"/>
      <c r="C42" s="213">
        <f t="shared" si="29"/>
        <v>0</v>
      </c>
      <c r="D42" s="91">
        <f t="shared" si="30"/>
        <v>0</v>
      </c>
      <c r="E42" s="91">
        <f t="shared" si="31"/>
        <v>0</v>
      </c>
      <c r="F42" s="92">
        <f t="shared" si="0"/>
        <v>0</v>
      </c>
      <c r="G42" s="92">
        <f>MAX(0,IF(SUM($X$17:X42)&gt;$M$6,$M$6-SUM($X$15:$X41),X42),0)</f>
        <v>0</v>
      </c>
      <c r="H42" s="93">
        <f t="shared" si="1"/>
        <v>0</v>
      </c>
      <c r="I42" s="93">
        <f t="shared" si="2"/>
        <v>0</v>
      </c>
      <c r="J42" s="93">
        <f t="shared" si="3"/>
        <v>0</v>
      </c>
      <c r="K42" s="93">
        <f t="shared" si="4"/>
        <v>0</v>
      </c>
      <c r="L42" s="93">
        <f t="shared" si="32"/>
        <v>0</v>
      </c>
      <c r="M42" s="203">
        <f t="shared" si="33"/>
        <v>0</v>
      </c>
      <c r="N42" s="94">
        <f>$B$2/26*(PRODUCT($S$17:S42))*$B$13+IF(A42=$M$5,$B$4*$B$5,0)</f>
        <v>0</v>
      </c>
      <c r="O42" s="94">
        <f t="shared" si="5"/>
        <v>0</v>
      </c>
      <c r="P42" s="94">
        <f t="shared" si="6"/>
        <v>0</v>
      </c>
      <c r="Q42" s="208">
        <v>0</v>
      </c>
      <c r="R42" s="49"/>
      <c r="S42" s="95">
        <f t="shared" si="7"/>
        <v>1</v>
      </c>
      <c r="T42" s="96">
        <f t="shared" si="8"/>
        <v>46375</v>
      </c>
      <c r="U42" s="97">
        <f t="shared" si="9"/>
        <v>126.96783025325119</v>
      </c>
      <c r="V42" s="98">
        <f>$B$2/26*(PRODUCT($S$17:S42))</f>
        <v>0</v>
      </c>
      <c r="W42" s="98">
        <f t="shared" si="10"/>
        <v>0</v>
      </c>
      <c r="X42" s="98">
        <f t="shared" si="11"/>
        <v>0</v>
      </c>
      <c r="Y42" s="99">
        <f>IF(C42&gt;0,MAX(0,IF(SUMPRODUCT($G$17:G42,$C$17:C42)&gt;=$M$7,($M$7-SUMPRODUCT($G$16:G41,$C$16:C41))/C42,G42)),0)</f>
        <v>0</v>
      </c>
      <c r="Z42" s="99">
        <f t="shared" si="12"/>
        <v>0</v>
      </c>
      <c r="AA42" s="99">
        <f>IF(H42&gt;0,MIN(H42/MIN(0.05,C42),G42),0)</f>
        <v>0</v>
      </c>
      <c r="AB42" s="99">
        <f t="shared" si="14"/>
        <v>0</v>
      </c>
      <c r="AC42" s="99">
        <f t="shared" si="15"/>
        <v>0</v>
      </c>
      <c r="AD42" s="99">
        <f>IF(E42&gt;0,MIN(G42,($M$8-SUM($I$16:I41))/E42),0)</f>
        <v>0</v>
      </c>
      <c r="AE42" s="99">
        <f t="shared" si="16"/>
        <v>0</v>
      </c>
      <c r="AF42" s="99">
        <f t="shared" si="17"/>
        <v>0</v>
      </c>
      <c r="AG42" s="100">
        <f t="shared" si="18"/>
        <v>0</v>
      </c>
      <c r="AH42" s="100">
        <f t="shared" si="19"/>
        <v>0</v>
      </c>
      <c r="AI42" s="99" t="str">
        <f t="shared" si="20"/>
        <v>Q4</v>
      </c>
      <c r="AJ42" s="101">
        <f>IF(AI42=AI43,0,1)</f>
        <v>1</v>
      </c>
      <c r="AK42" s="99">
        <f t="shared" si="22"/>
        <v>0</v>
      </c>
      <c r="AL42" s="99">
        <f t="shared" si="23"/>
        <v>0</v>
      </c>
      <c r="AM42" s="99">
        <f t="shared" si="34"/>
        <v>0</v>
      </c>
      <c r="AN42" s="99">
        <f t="shared" si="24"/>
        <v>0</v>
      </c>
      <c r="AO42" s="99">
        <f t="shared" si="25"/>
        <v>0</v>
      </c>
      <c r="AP42" s="99">
        <f t="shared" si="26"/>
        <v>0</v>
      </c>
      <c r="AQ42" s="99">
        <f t="shared" si="27"/>
        <v>0</v>
      </c>
      <c r="AR42" s="88"/>
    </row>
    <row r="43" spans="1:44" ht="13.5" thickBot="1" x14ac:dyDescent="0.35">
      <c r="A43" s="102"/>
      <c r="B43" s="102"/>
      <c r="C43" s="102"/>
      <c r="D43" s="102"/>
      <c r="E43" s="102"/>
      <c r="F43" s="212">
        <f t="shared" ref="F43:Q43" si="35">SUM(F17:F42)</f>
        <v>0</v>
      </c>
      <c r="G43" s="212">
        <f t="shared" si="35"/>
        <v>0</v>
      </c>
      <c r="H43" s="212">
        <f t="shared" si="35"/>
        <v>0</v>
      </c>
      <c r="I43" s="212">
        <f t="shared" si="35"/>
        <v>0</v>
      </c>
      <c r="J43" s="212">
        <f t="shared" si="35"/>
        <v>0</v>
      </c>
      <c r="K43" s="212">
        <f t="shared" si="35"/>
        <v>0</v>
      </c>
      <c r="L43" s="212">
        <f t="shared" si="35"/>
        <v>0</v>
      </c>
      <c r="M43" s="204">
        <f t="shared" si="35"/>
        <v>0</v>
      </c>
      <c r="N43" s="212">
        <f t="shared" si="35"/>
        <v>0</v>
      </c>
      <c r="O43" s="212">
        <f t="shared" si="35"/>
        <v>0</v>
      </c>
      <c r="P43" s="212">
        <f t="shared" si="35"/>
        <v>0</v>
      </c>
      <c r="Q43" s="209">
        <f t="shared" si="35"/>
        <v>0</v>
      </c>
      <c r="R43" s="49"/>
      <c r="S43" s="103"/>
      <c r="T43" s="103"/>
      <c r="U43" s="103"/>
      <c r="V43" s="104">
        <f t="shared" ref="V43:AH43" si="36">SUM(V17:V42)</f>
        <v>0</v>
      </c>
      <c r="W43" s="104">
        <f t="shared" si="36"/>
        <v>0</v>
      </c>
      <c r="X43" s="104">
        <f t="shared" si="36"/>
        <v>0</v>
      </c>
      <c r="Y43" s="105">
        <f t="shared" si="36"/>
        <v>0</v>
      </c>
      <c r="Z43" s="105">
        <f t="shared" si="36"/>
        <v>0</v>
      </c>
      <c r="AA43" s="105">
        <f t="shared" si="36"/>
        <v>0</v>
      </c>
      <c r="AB43" s="105">
        <f t="shared" si="36"/>
        <v>0</v>
      </c>
      <c r="AC43" s="105">
        <f t="shared" si="36"/>
        <v>0</v>
      </c>
      <c r="AD43" s="105">
        <f t="shared" si="36"/>
        <v>0</v>
      </c>
      <c r="AE43" s="105">
        <f t="shared" si="36"/>
        <v>0</v>
      </c>
      <c r="AF43" s="105">
        <f t="shared" si="36"/>
        <v>0</v>
      </c>
      <c r="AG43" s="106">
        <f t="shared" si="36"/>
        <v>0</v>
      </c>
      <c r="AH43" s="106">
        <f t="shared" si="36"/>
        <v>0</v>
      </c>
      <c r="AI43" s="107" t="s">
        <v>55</v>
      </c>
      <c r="AJ43" s="107"/>
      <c r="AK43" s="107">
        <f t="shared" ref="AK43:AQ43" si="37">SUM(AK17:AK42)</f>
        <v>0</v>
      </c>
      <c r="AL43" s="108">
        <f t="shared" si="37"/>
        <v>0</v>
      </c>
      <c r="AM43" s="108">
        <f t="shared" si="37"/>
        <v>0</v>
      </c>
      <c r="AN43" s="108">
        <f t="shared" si="37"/>
        <v>0</v>
      </c>
      <c r="AO43" s="108">
        <f t="shared" si="37"/>
        <v>0</v>
      </c>
      <c r="AP43" s="108">
        <f t="shared" si="37"/>
        <v>0</v>
      </c>
      <c r="AQ43" s="108">
        <f t="shared" si="37"/>
        <v>0</v>
      </c>
      <c r="AR43" s="88"/>
    </row>
    <row r="44" spans="1:44" ht="13.5" thickTop="1" x14ac:dyDescent="0.3">
      <c r="A44" s="109" t="s">
        <v>56</v>
      </c>
      <c r="B44" s="76" t="e">
        <f t="array" ref="B44">INDEX('Deferral Options'!F7:F67,MATCH(MIN(ABS('Deferral Options'!F7:F67-calculator!B6)),ABS('Deferral Options'!F7:F67-calculator!B6),0),1)</f>
        <v>#DIV/0!</v>
      </c>
      <c r="K44" s="56" t="e">
        <f>K43/$G$43</f>
        <v>#DIV/0!</v>
      </c>
      <c r="L44" s="56" t="e">
        <f>L43/$G$43</f>
        <v>#DIV/0!</v>
      </c>
      <c r="O44" s="56"/>
      <c r="P44" s="56"/>
      <c r="R44" s="49"/>
    </row>
    <row r="46" spans="1:44" x14ac:dyDescent="0.25">
      <c r="A46" s="211"/>
    </row>
    <row r="48" spans="1:44" x14ac:dyDescent="0.25">
      <c r="A48" s="211"/>
    </row>
  </sheetData>
  <sheetProtection selectLockedCells="1"/>
  <mergeCells count="5">
    <mergeCell ref="C11:D11"/>
    <mergeCell ref="A9:B9"/>
    <mergeCell ref="A8:E8"/>
    <mergeCell ref="C9:E9"/>
    <mergeCell ref="C10:D10"/>
  </mergeCells>
  <phoneticPr fontId="0" type="noConversion"/>
  <printOptions horizontalCentered="1" verticalCentered="1"/>
  <pageMargins left="0.25" right="0.25" top="0.25" bottom="0.25" header="0.5" footer="0.5"/>
  <pageSetup paperSize="5" scale="72" orientation="landscape" r:id="rId1"/>
  <headerFooter alignWithMargins="0">
    <oddFooter>&amp;C_x000D_&amp;1#&amp;"Poppins"&amp;10&amp;K018374 Baker Hughes Confidential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68"/>
  <sheetViews>
    <sheetView workbookViewId="0">
      <pane ySplit="6" topLeftCell="A7" activePane="bottomLeft" state="frozen"/>
      <selection pane="bottomLeft" activeCell="G12" sqref="G12"/>
    </sheetView>
  </sheetViews>
  <sheetFormatPr defaultColWidth="9.1796875" defaultRowHeight="12.5" x14ac:dyDescent="0.25"/>
  <cols>
    <col min="1" max="12" width="12.7265625" style="111" customWidth="1"/>
    <col min="13" max="16384" width="9.1796875" style="111"/>
  </cols>
  <sheetData>
    <row r="2" spans="1:12" x14ac:dyDescent="0.25">
      <c r="A2" s="110"/>
    </row>
    <row r="4" spans="1:12" x14ac:dyDescent="0.25">
      <c r="J4" s="111">
        <f>COUNTIF($J$7:$J$67,MAX($J$7:$J$67))</f>
        <v>61</v>
      </c>
      <c r="K4" s="111" t="s">
        <v>57</v>
      </c>
    </row>
    <row r="5" spans="1:12" x14ac:dyDescent="0.25">
      <c r="F5" s="112"/>
      <c r="H5" s="113"/>
      <c r="I5" s="112"/>
      <c r="J5" s="111" t="e">
        <f t="array" ref="J5">MATCH(MAX($J$7:$J$67),$J$6:$J$67,0)</f>
        <v>#DIV/0!</v>
      </c>
      <c r="K5" s="111" t="s">
        <v>58</v>
      </c>
    </row>
    <row r="6" spans="1:12" ht="37.5" x14ac:dyDescent="0.25">
      <c r="A6" s="114" t="s">
        <v>59</v>
      </c>
      <c r="B6" s="114" t="s">
        <v>60</v>
      </c>
      <c r="C6" s="114" t="s">
        <v>61</v>
      </c>
      <c r="D6" s="114" t="s">
        <v>62</v>
      </c>
      <c r="E6" s="114" t="s">
        <v>23</v>
      </c>
      <c r="F6" s="114" t="s">
        <v>63</v>
      </c>
      <c r="G6" s="114" t="s">
        <v>64</v>
      </c>
      <c r="H6" s="114" t="s">
        <v>72</v>
      </c>
      <c r="I6" s="114" t="s">
        <v>65</v>
      </c>
      <c r="J6" s="114" t="s">
        <v>66</v>
      </c>
      <c r="K6" s="114" t="s">
        <v>67</v>
      </c>
      <c r="L6" s="114" t="s">
        <v>64</v>
      </c>
    </row>
    <row r="7" spans="1:12" x14ac:dyDescent="0.25">
      <c r="A7" s="115">
        <f>calculator!V43</f>
        <v>0</v>
      </c>
      <c r="B7" s="115">
        <f>calculator!W43</f>
        <v>0</v>
      </c>
      <c r="C7" s="115">
        <f>calculator!B5*calculator!B4</f>
        <v>0</v>
      </c>
      <c r="D7" s="115">
        <f t="shared" ref="D7:D38" si="0">G7*A7</f>
        <v>0</v>
      </c>
      <c r="E7" s="115" t="e">
        <f>H7*MIN(SUM(A7:B7,-D7,-C7),calculator!$M$6)</f>
        <v>#DIV/0!</v>
      </c>
      <c r="F7" s="115" t="e">
        <f>SUM(C7:E7)</f>
        <v>#DIV/0!</v>
      </c>
      <c r="G7" s="116">
        <v>0</v>
      </c>
      <c r="H7" s="117" t="e">
        <f>INT(calculator!$M$7/MIN(SUM(A7:B7,-C7,-D7),calculator!$M$6)*100)/100</f>
        <v>#DIV/0!</v>
      </c>
      <c r="I7" s="118" t="e">
        <f>F7/SUM(A7:B7)</f>
        <v>#DIV/0!</v>
      </c>
      <c r="J7" s="115" t="e">
        <f t="shared" ref="J7:J38" si="1">E7/H7*0.05</f>
        <v>#DIV/0!</v>
      </c>
      <c r="K7" s="118" t="e">
        <f>J7/MIN(SUM(A7:B7,-D7,-C7),calculator!$M$6)</f>
        <v>#DIV/0!</v>
      </c>
      <c r="L7" s="116" t="e">
        <f>IF(J7=MAX($J$7:$J$67),G7)</f>
        <v>#DIV/0!</v>
      </c>
    </row>
    <row r="8" spans="1:12" x14ac:dyDescent="0.25">
      <c r="A8" s="110">
        <f>A7</f>
        <v>0</v>
      </c>
      <c r="B8" s="110">
        <f>B7</f>
        <v>0</v>
      </c>
      <c r="C8" s="110">
        <f>C7</f>
        <v>0</v>
      </c>
      <c r="D8" s="115">
        <f t="shared" si="0"/>
        <v>0</v>
      </c>
      <c r="E8" s="115" t="e">
        <f>H8*MIN(SUM(A8:B8,-D8,-C8),calculator!$M$6)</f>
        <v>#DIV/0!</v>
      </c>
      <c r="F8" s="115" t="e">
        <f t="shared" ref="F8:F67" si="2">SUM(C8:E8)</f>
        <v>#DIV/0!</v>
      </c>
      <c r="G8" s="116">
        <f>G7+0.01</f>
        <v>0.01</v>
      </c>
      <c r="H8" s="117" t="e">
        <f>INT(calculator!$M$7/MIN(SUM(A8:B8,-C8,-D8),calculator!$M$6)*100)/100</f>
        <v>#DIV/0!</v>
      </c>
      <c r="I8" s="118" t="e">
        <f>F8/SUM(A8:B8)</f>
        <v>#DIV/0!</v>
      </c>
      <c r="J8" s="115" t="e">
        <f t="shared" si="1"/>
        <v>#DIV/0!</v>
      </c>
      <c r="K8" s="118" t="e">
        <f>J8/MIN(SUM(A8:B8,-D8,-C8),calculator!$M$6)</f>
        <v>#DIV/0!</v>
      </c>
      <c r="L8" s="116" t="e">
        <f t="shared" ref="L8:L67" si="3">IF(J8=MAX($J$7:$J$67),G8)</f>
        <v>#DIV/0!</v>
      </c>
    </row>
    <row r="9" spans="1:12" x14ac:dyDescent="0.25">
      <c r="A9" s="110">
        <f>A8</f>
        <v>0</v>
      </c>
      <c r="B9" s="110">
        <f>B8</f>
        <v>0</v>
      </c>
      <c r="C9" s="110">
        <f t="shared" ref="C9:C67" si="4">C8</f>
        <v>0</v>
      </c>
      <c r="D9" s="115">
        <f t="shared" si="0"/>
        <v>0</v>
      </c>
      <c r="E9" s="115" t="e">
        <f>H9*MIN(SUM(A9:B9,-D9,-C9),calculator!$M$6)</f>
        <v>#DIV/0!</v>
      </c>
      <c r="F9" s="115" t="e">
        <f t="shared" si="2"/>
        <v>#DIV/0!</v>
      </c>
      <c r="G9" s="116">
        <f>G8+0.01</f>
        <v>0.02</v>
      </c>
      <c r="H9" s="117" t="e">
        <f>INT(calculator!$M$7/MIN(SUM(A9:B9,-C9,-D9),calculator!$M$6)*100)/100</f>
        <v>#DIV/0!</v>
      </c>
      <c r="I9" s="118" t="e">
        <f t="shared" ref="I9:I67" si="5">F9/SUM(A9:B9)</f>
        <v>#DIV/0!</v>
      </c>
      <c r="J9" s="115" t="e">
        <f t="shared" si="1"/>
        <v>#DIV/0!</v>
      </c>
      <c r="K9" s="118" t="e">
        <f>J9/MIN(SUM(A9:B9,-D9,-C9),calculator!$M$6)</f>
        <v>#DIV/0!</v>
      </c>
      <c r="L9" s="116" t="e">
        <f t="shared" si="3"/>
        <v>#DIV/0!</v>
      </c>
    </row>
    <row r="10" spans="1:12" x14ac:dyDescent="0.25">
      <c r="A10" s="110">
        <f t="shared" ref="A10:A67" si="6">A9</f>
        <v>0</v>
      </c>
      <c r="B10" s="110">
        <f t="shared" ref="B10:B67" si="7">B9</f>
        <v>0</v>
      </c>
      <c r="C10" s="110">
        <f t="shared" si="4"/>
        <v>0</v>
      </c>
      <c r="D10" s="115">
        <f t="shared" si="0"/>
        <v>0</v>
      </c>
      <c r="E10" s="115" t="e">
        <f>H10*MIN(SUM(A10:B10,-D10,-C10),calculator!$M$6)</f>
        <v>#DIV/0!</v>
      </c>
      <c r="F10" s="115" t="e">
        <f t="shared" si="2"/>
        <v>#DIV/0!</v>
      </c>
      <c r="G10" s="116">
        <f t="shared" ref="G10:G67" si="8">G9+0.01</f>
        <v>0.03</v>
      </c>
      <c r="H10" s="117" t="e">
        <f>INT(calculator!$M$7/MIN(SUM(A10:B10,-C10,-D10),calculator!$M$6)*100)/100</f>
        <v>#DIV/0!</v>
      </c>
      <c r="I10" s="118" t="e">
        <f t="shared" si="5"/>
        <v>#DIV/0!</v>
      </c>
      <c r="J10" s="115" t="e">
        <f t="shared" si="1"/>
        <v>#DIV/0!</v>
      </c>
      <c r="K10" s="118" t="e">
        <f>J10/MIN(SUM(A10:B10,-D10,-C10),calculator!$M$6)</f>
        <v>#DIV/0!</v>
      </c>
      <c r="L10" s="116" t="e">
        <f t="shared" si="3"/>
        <v>#DIV/0!</v>
      </c>
    </row>
    <row r="11" spans="1:12" x14ac:dyDescent="0.25">
      <c r="A11" s="110">
        <f t="shared" si="6"/>
        <v>0</v>
      </c>
      <c r="B11" s="110">
        <f t="shared" si="7"/>
        <v>0</v>
      </c>
      <c r="C11" s="110">
        <f t="shared" si="4"/>
        <v>0</v>
      </c>
      <c r="D11" s="115">
        <f t="shared" si="0"/>
        <v>0</v>
      </c>
      <c r="E11" s="115" t="e">
        <f>H11*MIN(SUM(A11:B11,-D11,-C11),calculator!$M$6)</f>
        <v>#DIV/0!</v>
      </c>
      <c r="F11" s="115" t="e">
        <f t="shared" si="2"/>
        <v>#DIV/0!</v>
      </c>
      <c r="G11" s="116">
        <f t="shared" si="8"/>
        <v>0.04</v>
      </c>
      <c r="H11" s="117" t="e">
        <f>INT(calculator!$M$7/MIN(SUM(A11:B11,-C11,-D11),calculator!$M$6)*100)/100</f>
        <v>#DIV/0!</v>
      </c>
      <c r="I11" s="118" t="e">
        <f t="shared" si="5"/>
        <v>#DIV/0!</v>
      </c>
      <c r="J11" s="115" t="e">
        <f t="shared" si="1"/>
        <v>#DIV/0!</v>
      </c>
      <c r="K11" s="118" t="e">
        <f>J11/MIN(SUM(A11:B11,-D11,-C11),calculator!$M$6)</f>
        <v>#DIV/0!</v>
      </c>
      <c r="L11" s="116" t="e">
        <f t="shared" si="3"/>
        <v>#DIV/0!</v>
      </c>
    </row>
    <row r="12" spans="1:12" x14ac:dyDescent="0.25">
      <c r="A12" s="110">
        <f t="shared" si="6"/>
        <v>0</v>
      </c>
      <c r="B12" s="110">
        <f t="shared" si="7"/>
        <v>0</v>
      </c>
      <c r="C12" s="110">
        <f t="shared" si="4"/>
        <v>0</v>
      </c>
      <c r="D12" s="115">
        <f t="shared" si="0"/>
        <v>0</v>
      </c>
      <c r="E12" s="115" t="e">
        <f>H12*MIN(SUM(A12:B12,-D12,-C12),calculator!$M$6)</f>
        <v>#DIV/0!</v>
      </c>
      <c r="F12" s="115" t="e">
        <f t="shared" si="2"/>
        <v>#DIV/0!</v>
      </c>
      <c r="G12" s="116">
        <f t="shared" si="8"/>
        <v>0.05</v>
      </c>
      <c r="H12" s="117" t="e">
        <f>INT(calculator!$M$7/MIN(SUM(A12:B12,-C12,-D12),calculator!$M$6)*100)/100</f>
        <v>#DIV/0!</v>
      </c>
      <c r="I12" s="118" t="e">
        <f t="shared" si="5"/>
        <v>#DIV/0!</v>
      </c>
      <c r="J12" s="115" t="e">
        <f t="shared" si="1"/>
        <v>#DIV/0!</v>
      </c>
      <c r="K12" s="118" t="e">
        <f>J12/MIN(SUM(A12:B12,-D12,-C12),calculator!$M$6)</f>
        <v>#DIV/0!</v>
      </c>
      <c r="L12" s="116" t="e">
        <f t="shared" si="3"/>
        <v>#DIV/0!</v>
      </c>
    </row>
    <row r="13" spans="1:12" x14ac:dyDescent="0.25">
      <c r="A13" s="110">
        <f t="shared" si="6"/>
        <v>0</v>
      </c>
      <c r="B13" s="110">
        <f t="shared" si="7"/>
        <v>0</v>
      </c>
      <c r="C13" s="110">
        <f t="shared" si="4"/>
        <v>0</v>
      </c>
      <c r="D13" s="115">
        <f t="shared" si="0"/>
        <v>0</v>
      </c>
      <c r="E13" s="115" t="e">
        <f>H13*MIN(SUM(A13:B13,-D13,-C13),calculator!$M$6)</f>
        <v>#DIV/0!</v>
      </c>
      <c r="F13" s="115" t="e">
        <f t="shared" si="2"/>
        <v>#DIV/0!</v>
      </c>
      <c r="G13" s="116">
        <f t="shared" si="8"/>
        <v>6.0000000000000005E-2</v>
      </c>
      <c r="H13" s="117" t="e">
        <f>INT(calculator!$M$7/MIN(SUM(A13:B13,-C13,-D13),calculator!$M$6)*100)/100</f>
        <v>#DIV/0!</v>
      </c>
      <c r="I13" s="118" t="e">
        <f t="shared" si="5"/>
        <v>#DIV/0!</v>
      </c>
      <c r="J13" s="115" t="e">
        <f t="shared" si="1"/>
        <v>#DIV/0!</v>
      </c>
      <c r="K13" s="118" t="e">
        <f>J13/MIN(SUM(A13:B13,-D13,-C13),calculator!$M$6)</f>
        <v>#DIV/0!</v>
      </c>
      <c r="L13" s="116" t="e">
        <f t="shared" si="3"/>
        <v>#DIV/0!</v>
      </c>
    </row>
    <row r="14" spans="1:12" x14ac:dyDescent="0.25">
      <c r="A14" s="110">
        <f t="shared" si="6"/>
        <v>0</v>
      </c>
      <c r="B14" s="110">
        <f t="shared" si="7"/>
        <v>0</v>
      </c>
      <c r="C14" s="110">
        <f t="shared" si="4"/>
        <v>0</v>
      </c>
      <c r="D14" s="115">
        <f t="shared" si="0"/>
        <v>0</v>
      </c>
      <c r="E14" s="115" t="e">
        <f>H14*MIN(SUM(A14:B14,-D14,-C14),calculator!$M$6)</f>
        <v>#DIV/0!</v>
      </c>
      <c r="F14" s="115" t="e">
        <f t="shared" si="2"/>
        <v>#DIV/0!</v>
      </c>
      <c r="G14" s="116">
        <f t="shared" si="8"/>
        <v>7.0000000000000007E-2</v>
      </c>
      <c r="H14" s="117" t="e">
        <f>INT(calculator!$M$7/MIN(SUM(A14:B14,-C14,-D14),calculator!$M$6)*100)/100</f>
        <v>#DIV/0!</v>
      </c>
      <c r="I14" s="118" t="e">
        <f t="shared" si="5"/>
        <v>#DIV/0!</v>
      </c>
      <c r="J14" s="115" t="e">
        <f t="shared" si="1"/>
        <v>#DIV/0!</v>
      </c>
      <c r="K14" s="118" t="e">
        <f>J14/MIN(SUM(A14:B14,-D14,-C14),calculator!$M$6)</f>
        <v>#DIV/0!</v>
      </c>
      <c r="L14" s="116" t="e">
        <f t="shared" si="3"/>
        <v>#DIV/0!</v>
      </c>
    </row>
    <row r="15" spans="1:12" x14ac:dyDescent="0.25">
      <c r="A15" s="110">
        <f t="shared" si="6"/>
        <v>0</v>
      </c>
      <c r="B15" s="110">
        <f t="shared" si="7"/>
        <v>0</v>
      </c>
      <c r="C15" s="110">
        <f t="shared" si="4"/>
        <v>0</v>
      </c>
      <c r="D15" s="115">
        <f t="shared" si="0"/>
        <v>0</v>
      </c>
      <c r="E15" s="115" t="e">
        <f>H15*MIN(SUM(A15:B15,-D15,-C15),calculator!$M$6)</f>
        <v>#DIV/0!</v>
      </c>
      <c r="F15" s="115" t="e">
        <f t="shared" si="2"/>
        <v>#DIV/0!</v>
      </c>
      <c r="G15" s="116">
        <f t="shared" si="8"/>
        <v>0.08</v>
      </c>
      <c r="H15" s="117" t="e">
        <f>INT(calculator!$M$7/MIN(SUM(A15:B15,-C15,-D15),calculator!$M$6)*100)/100</f>
        <v>#DIV/0!</v>
      </c>
      <c r="I15" s="118" t="e">
        <f t="shared" si="5"/>
        <v>#DIV/0!</v>
      </c>
      <c r="J15" s="115" t="e">
        <f t="shared" si="1"/>
        <v>#DIV/0!</v>
      </c>
      <c r="K15" s="118" t="e">
        <f>J15/MIN(SUM(A15:B15,-D15,-C15),calculator!$M$6)</f>
        <v>#DIV/0!</v>
      </c>
      <c r="L15" s="116" t="e">
        <f t="shared" si="3"/>
        <v>#DIV/0!</v>
      </c>
    </row>
    <row r="16" spans="1:12" x14ac:dyDescent="0.25">
      <c r="A16" s="110">
        <f t="shared" si="6"/>
        <v>0</v>
      </c>
      <c r="B16" s="110">
        <f t="shared" si="7"/>
        <v>0</v>
      </c>
      <c r="C16" s="110">
        <f t="shared" si="4"/>
        <v>0</v>
      </c>
      <c r="D16" s="115">
        <f t="shared" si="0"/>
        <v>0</v>
      </c>
      <c r="E16" s="115" t="e">
        <f>H16*MIN(SUM(A16:B16,-D16,-C16),calculator!$M$6)</f>
        <v>#DIV/0!</v>
      </c>
      <c r="F16" s="115" t="e">
        <f t="shared" si="2"/>
        <v>#DIV/0!</v>
      </c>
      <c r="G16" s="116">
        <f t="shared" si="8"/>
        <v>0.09</v>
      </c>
      <c r="H16" s="117" t="e">
        <f>INT(calculator!$M$7/MIN(SUM(A16:B16,-C16,-D16),calculator!$M$6)*100)/100</f>
        <v>#DIV/0!</v>
      </c>
      <c r="I16" s="118" t="e">
        <f t="shared" si="5"/>
        <v>#DIV/0!</v>
      </c>
      <c r="J16" s="115" t="e">
        <f t="shared" si="1"/>
        <v>#DIV/0!</v>
      </c>
      <c r="K16" s="118" t="e">
        <f>J16/MIN(SUM(A16:B16,-D16,-C16),calculator!$M$6)</f>
        <v>#DIV/0!</v>
      </c>
      <c r="L16" s="116" t="e">
        <f t="shared" si="3"/>
        <v>#DIV/0!</v>
      </c>
    </row>
    <row r="17" spans="1:12" x14ac:dyDescent="0.25">
      <c r="A17" s="110">
        <f t="shared" si="6"/>
        <v>0</v>
      </c>
      <c r="B17" s="110">
        <f t="shared" si="7"/>
        <v>0</v>
      </c>
      <c r="C17" s="110">
        <f t="shared" si="4"/>
        <v>0</v>
      </c>
      <c r="D17" s="115">
        <f t="shared" si="0"/>
        <v>0</v>
      </c>
      <c r="E17" s="115" t="e">
        <f>H17*MIN(SUM(A17:B17,-D17,-C17),calculator!$M$6)</f>
        <v>#DIV/0!</v>
      </c>
      <c r="F17" s="115" t="e">
        <f t="shared" si="2"/>
        <v>#DIV/0!</v>
      </c>
      <c r="G17" s="116">
        <f t="shared" si="8"/>
        <v>9.9999999999999992E-2</v>
      </c>
      <c r="H17" s="117" t="e">
        <f>INT(calculator!$M$7/MIN(SUM(A17:B17,-C17,-D17),calculator!$M$6)*100)/100</f>
        <v>#DIV/0!</v>
      </c>
      <c r="I17" s="118" t="e">
        <f t="shared" si="5"/>
        <v>#DIV/0!</v>
      </c>
      <c r="J17" s="115" t="e">
        <f t="shared" si="1"/>
        <v>#DIV/0!</v>
      </c>
      <c r="K17" s="118" t="e">
        <f>J17/MIN(SUM(A17:B17,-D17,-C17),calculator!$M$6)</f>
        <v>#DIV/0!</v>
      </c>
      <c r="L17" s="116" t="e">
        <f t="shared" si="3"/>
        <v>#DIV/0!</v>
      </c>
    </row>
    <row r="18" spans="1:12" x14ac:dyDescent="0.25">
      <c r="A18" s="110">
        <f t="shared" si="6"/>
        <v>0</v>
      </c>
      <c r="B18" s="110">
        <f t="shared" si="7"/>
        <v>0</v>
      </c>
      <c r="C18" s="110">
        <f t="shared" si="4"/>
        <v>0</v>
      </c>
      <c r="D18" s="115">
        <f t="shared" si="0"/>
        <v>0</v>
      </c>
      <c r="E18" s="115" t="e">
        <f>H18*MIN(SUM(A18:B18,-D18,-C18),calculator!$M$6)</f>
        <v>#DIV/0!</v>
      </c>
      <c r="F18" s="115" t="e">
        <f t="shared" si="2"/>
        <v>#DIV/0!</v>
      </c>
      <c r="G18" s="116">
        <f t="shared" si="8"/>
        <v>0.10999999999999999</v>
      </c>
      <c r="H18" s="117" t="e">
        <f>INT(calculator!$M$7/MIN(SUM(A18:B18,-C18,-D18),calculator!$M$6)*100)/100</f>
        <v>#DIV/0!</v>
      </c>
      <c r="I18" s="118" t="e">
        <f t="shared" si="5"/>
        <v>#DIV/0!</v>
      </c>
      <c r="J18" s="115" t="e">
        <f t="shared" si="1"/>
        <v>#DIV/0!</v>
      </c>
      <c r="K18" s="118" t="e">
        <f>J18/MIN(SUM(A18:B18,-D18,-C18),calculator!$M$6)</f>
        <v>#DIV/0!</v>
      </c>
      <c r="L18" s="116" t="e">
        <f t="shared" si="3"/>
        <v>#DIV/0!</v>
      </c>
    </row>
    <row r="19" spans="1:12" x14ac:dyDescent="0.25">
      <c r="A19" s="110">
        <f t="shared" si="6"/>
        <v>0</v>
      </c>
      <c r="B19" s="110">
        <f t="shared" si="7"/>
        <v>0</v>
      </c>
      <c r="C19" s="110">
        <f t="shared" si="4"/>
        <v>0</v>
      </c>
      <c r="D19" s="115">
        <f t="shared" si="0"/>
        <v>0</v>
      </c>
      <c r="E19" s="115" t="e">
        <f>H19*MIN(SUM(A19:B19,-D19,-C19),calculator!$M$6)</f>
        <v>#DIV/0!</v>
      </c>
      <c r="F19" s="115" t="e">
        <f t="shared" si="2"/>
        <v>#DIV/0!</v>
      </c>
      <c r="G19" s="116">
        <f t="shared" si="8"/>
        <v>0.11999999999999998</v>
      </c>
      <c r="H19" s="117" t="e">
        <f>INT(calculator!$M$7/MIN(SUM(A19:B19,-C19,-D19),calculator!$M$6)*100)/100</f>
        <v>#DIV/0!</v>
      </c>
      <c r="I19" s="118" t="e">
        <f t="shared" si="5"/>
        <v>#DIV/0!</v>
      </c>
      <c r="J19" s="115" t="e">
        <f t="shared" si="1"/>
        <v>#DIV/0!</v>
      </c>
      <c r="K19" s="118" t="e">
        <f>J19/MIN(SUM(A19:B19,-D19,-C19),calculator!$M$6)</f>
        <v>#DIV/0!</v>
      </c>
      <c r="L19" s="116" t="e">
        <f t="shared" si="3"/>
        <v>#DIV/0!</v>
      </c>
    </row>
    <row r="20" spans="1:12" x14ac:dyDescent="0.25">
      <c r="A20" s="110">
        <f t="shared" si="6"/>
        <v>0</v>
      </c>
      <c r="B20" s="110">
        <f t="shared" si="7"/>
        <v>0</v>
      </c>
      <c r="C20" s="110">
        <f t="shared" si="4"/>
        <v>0</v>
      </c>
      <c r="D20" s="115">
        <f t="shared" si="0"/>
        <v>0</v>
      </c>
      <c r="E20" s="115" t="e">
        <f>H20*MIN(SUM(A20:B20,-D20,-C20),calculator!$M$6)</f>
        <v>#DIV/0!</v>
      </c>
      <c r="F20" s="115" t="e">
        <f t="shared" si="2"/>
        <v>#DIV/0!</v>
      </c>
      <c r="G20" s="116">
        <f t="shared" si="8"/>
        <v>0.12999999999999998</v>
      </c>
      <c r="H20" s="117" t="e">
        <f>INT(calculator!$M$7/MIN(SUM(A20:B20,-C20,-D20),calculator!$M$6)*100)/100</f>
        <v>#DIV/0!</v>
      </c>
      <c r="I20" s="118" t="e">
        <f t="shared" si="5"/>
        <v>#DIV/0!</v>
      </c>
      <c r="J20" s="115" t="e">
        <f t="shared" si="1"/>
        <v>#DIV/0!</v>
      </c>
      <c r="K20" s="118" t="e">
        <f>J20/MIN(SUM(A20:B20,-D20,-C20),calculator!$M$6)</f>
        <v>#DIV/0!</v>
      </c>
      <c r="L20" s="116" t="e">
        <f t="shared" si="3"/>
        <v>#DIV/0!</v>
      </c>
    </row>
    <row r="21" spans="1:12" x14ac:dyDescent="0.25">
      <c r="A21" s="110">
        <f t="shared" si="6"/>
        <v>0</v>
      </c>
      <c r="B21" s="110">
        <f t="shared" si="7"/>
        <v>0</v>
      </c>
      <c r="C21" s="110">
        <f t="shared" si="4"/>
        <v>0</v>
      </c>
      <c r="D21" s="115">
        <f t="shared" si="0"/>
        <v>0</v>
      </c>
      <c r="E21" s="115" t="e">
        <f>H21*MIN(SUM(A21:B21,-D21,-C21),calculator!$M$6)</f>
        <v>#DIV/0!</v>
      </c>
      <c r="F21" s="115" t="e">
        <f t="shared" si="2"/>
        <v>#DIV/0!</v>
      </c>
      <c r="G21" s="116">
        <f t="shared" si="8"/>
        <v>0.13999999999999999</v>
      </c>
      <c r="H21" s="117" t="e">
        <f>INT(calculator!$M$7/MIN(SUM(A21:B21,-C21,-D21),calculator!$M$6)*100)/100</f>
        <v>#DIV/0!</v>
      </c>
      <c r="I21" s="118" t="e">
        <f t="shared" si="5"/>
        <v>#DIV/0!</v>
      </c>
      <c r="J21" s="115" t="e">
        <f t="shared" si="1"/>
        <v>#DIV/0!</v>
      </c>
      <c r="K21" s="118" t="e">
        <f>J21/MIN(SUM(A21:B21,-D21,-C21),calculator!$M$6)</f>
        <v>#DIV/0!</v>
      </c>
      <c r="L21" s="116" t="e">
        <f t="shared" si="3"/>
        <v>#DIV/0!</v>
      </c>
    </row>
    <row r="22" spans="1:12" x14ac:dyDescent="0.25">
      <c r="A22" s="110">
        <f t="shared" si="6"/>
        <v>0</v>
      </c>
      <c r="B22" s="110">
        <f t="shared" si="7"/>
        <v>0</v>
      </c>
      <c r="C22" s="110">
        <f t="shared" si="4"/>
        <v>0</v>
      </c>
      <c r="D22" s="115">
        <f t="shared" si="0"/>
        <v>0</v>
      </c>
      <c r="E22" s="115" t="e">
        <f>H22*MIN(SUM(A22:B22,-D22,-C22),calculator!$M$6)</f>
        <v>#DIV/0!</v>
      </c>
      <c r="F22" s="115" t="e">
        <f t="shared" si="2"/>
        <v>#DIV/0!</v>
      </c>
      <c r="G22" s="116">
        <f t="shared" si="8"/>
        <v>0.15</v>
      </c>
      <c r="H22" s="117" t="e">
        <f>INT(calculator!$M$7/MIN(SUM(A22:B22,-C22,-D22),calculator!$M$6)*100)/100</f>
        <v>#DIV/0!</v>
      </c>
      <c r="I22" s="118" t="e">
        <f t="shared" si="5"/>
        <v>#DIV/0!</v>
      </c>
      <c r="J22" s="115" t="e">
        <f t="shared" si="1"/>
        <v>#DIV/0!</v>
      </c>
      <c r="K22" s="118" t="e">
        <f>J22/MIN(SUM(A22:B22,-D22,-C22),calculator!$M$6)</f>
        <v>#DIV/0!</v>
      </c>
      <c r="L22" s="116" t="e">
        <f t="shared" si="3"/>
        <v>#DIV/0!</v>
      </c>
    </row>
    <row r="23" spans="1:12" x14ac:dyDescent="0.25">
      <c r="A23" s="110">
        <f t="shared" si="6"/>
        <v>0</v>
      </c>
      <c r="B23" s="110">
        <f t="shared" si="7"/>
        <v>0</v>
      </c>
      <c r="C23" s="110">
        <f t="shared" si="4"/>
        <v>0</v>
      </c>
      <c r="D23" s="115">
        <f t="shared" si="0"/>
        <v>0</v>
      </c>
      <c r="E23" s="115" t="e">
        <f>H23*MIN(SUM(A23:B23,-D23,-C23),calculator!$M$6)</f>
        <v>#DIV/0!</v>
      </c>
      <c r="F23" s="115" t="e">
        <f t="shared" si="2"/>
        <v>#DIV/0!</v>
      </c>
      <c r="G23" s="116">
        <f t="shared" si="8"/>
        <v>0.16</v>
      </c>
      <c r="H23" s="117" t="e">
        <f>INT(calculator!$M$7/MIN(SUM(A23:B23,-C23,-D23),calculator!$M$6)*100)/100</f>
        <v>#DIV/0!</v>
      </c>
      <c r="I23" s="118" t="e">
        <f t="shared" si="5"/>
        <v>#DIV/0!</v>
      </c>
      <c r="J23" s="115" t="e">
        <f t="shared" si="1"/>
        <v>#DIV/0!</v>
      </c>
      <c r="K23" s="118" t="e">
        <f>J23/MIN(SUM(A23:B23,-D23,-C23),calculator!$M$6)</f>
        <v>#DIV/0!</v>
      </c>
      <c r="L23" s="116" t="e">
        <f t="shared" si="3"/>
        <v>#DIV/0!</v>
      </c>
    </row>
    <row r="24" spans="1:12" x14ac:dyDescent="0.25">
      <c r="A24" s="110">
        <f t="shared" si="6"/>
        <v>0</v>
      </c>
      <c r="B24" s="110">
        <f t="shared" si="7"/>
        <v>0</v>
      </c>
      <c r="C24" s="110">
        <f t="shared" si="4"/>
        <v>0</v>
      </c>
      <c r="D24" s="115">
        <f t="shared" si="0"/>
        <v>0</v>
      </c>
      <c r="E24" s="115" t="e">
        <f>H24*MIN(SUM(A24:B24,-D24,-C24),calculator!$M$6)</f>
        <v>#DIV/0!</v>
      </c>
      <c r="F24" s="115" t="e">
        <f t="shared" si="2"/>
        <v>#DIV/0!</v>
      </c>
      <c r="G24" s="116">
        <f t="shared" si="8"/>
        <v>0.17</v>
      </c>
      <c r="H24" s="117" t="e">
        <f>INT(calculator!$M$7/MIN(SUM(A24:B24,-C24,-D24),calculator!$M$6)*100)/100</f>
        <v>#DIV/0!</v>
      </c>
      <c r="I24" s="118" t="e">
        <f t="shared" si="5"/>
        <v>#DIV/0!</v>
      </c>
      <c r="J24" s="115" t="e">
        <f t="shared" si="1"/>
        <v>#DIV/0!</v>
      </c>
      <c r="K24" s="118" t="e">
        <f>J24/MIN(SUM(A24:B24,-D24,-C24),calculator!$M$6)</f>
        <v>#DIV/0!</v>
      </c>
      <c r="L24" s="116" t="e">
        <f t="shared" si="3"/>
        <v>#DIV/0!</v>
      </c>
    </row>
    <row r="25" spans="1:12" x14ac:dyDescent="0.25">
      <c r="A25" s="110">
        <f t="shared" si="6"/>
        <v>0</v>
      </c>
      <c r="B25" s="110">
        <f t="shared" si="7"/>
        <v>0</v>
      </c>
      <c r="C25" s="110">
        <f t="shared" si="4"/>
        <v>0</v>
      </c>
      <c r="D25" s="115">
        <f t="shared" si="0"/>
        <v>0</v>
      </c>
      <c r="E25" s="115" t="e">
        <f>H25*MIN(SUM(A25:B25,-D25,-C25),calculator!$M$6)</f>
        <v>#DIV/0!</v>
      </c>
      <c r="F25" s="115" t="e">
        <f t="shared" si="2"/>
        <v>#DIV/0!</v>
      </c>
      <c r="G25" s="116">
        <f t="shared" si="8"/>
        <v>0.18000000000000002</v>
      </c>
      <c r="H25" s="117" t="e">
        <f>INT(calculator!$M$7/MIN(SUM(A25:B25,-C25,-D25),calculator!$M$6)*100)/100</f>
        <v>#DIV/0!</v>
      </c>
      <c r="I25" s="118" t="e">
        <f t="shared" si="5"/>
        <v>#DIV/0!</v>
      </c>
      <c r="J25" s="115" t="e">
        <f t="shared" si="1"/>
        <v>#DIV/0!</v>
      </c>
      <c r="K25" s="118" t="e">
        <f>J25/MIN(SUM(A25:B25,-D25,-C25),calculator!$M$6)</f>
        <v>#DIV/0!</v>
      </c>
      <c r="L25" s="116" t="e">
        <f t="shared" si="3"/>
        <v>#DIV/0!</v>
      </c>
    </row>
    <row r="26" spans="1:12" x14ac:dyDescent="0.25">
      <c r="A26" s="110">
        <f t="shared" si="6"/>
        <v>0</v>
      </c>
      <c r="B26" s="110">
        <f t="shared" si="7"/>
        <v>0</v>
      </c>
      <c r="C26" s="110">
        <f t="shared" si="4"/>
        <v>0</v>
      </c>
      <c r="D26" s="115">
        <f t="shared" si="0"/>
        <v>0</v>
      </c>
      <c r="E26" s="115" t="e">
        <f>H26*MIN(SUM(A26:B26,-D26,-C26),calculator!$M$6)</f>
        <v>#DIV/0!</v>
      </c>
      <c r="F26" s="115" t="e">
        <f t="shared" si="2"/>
        <v>#DIV/0!</v>
      </c>
      <c r="G26" s="116">
        <f t="shared" si="8"/>
        <v>0.19000000000000003</v>
      </c>
      <c r="H26" s="117" t="e">
        <f>INT(calculator!$M$7/MIN(SUM(A26:B26,-C26,-D26),calculator!$M$6)*100)/100</f>
        <v>#DIV/0!</v>
      </c>
      <c r="I26" s="118" t="e">
        <f t="shared" si="5"/>
        <v>#DIV/0!</v>
      </c>
      <c r="J26" s="115" t="e">
        <f t="shared" si="1"/>
        <v>#DIV/0!</v>
      </c>
      <c r="K26" s="118" t="e">
        <f>J26/MIN(SUM(A26:B26,-D26,-C26),calculator!$M$6)</f>
        <v>#DIV/0!</v>
      </c>
      <c r="L26" s="116" t="e">
        <f t="shared" si="3"/>
        <v>#DIV/0!</v>
      </c>
    </row>
    <row r="27" spans="1:12" x14ac:dyDescent="0.25">
      <c r="A27" s="110">
        <f t="shared" si="6"/>
        <v>0</v>
      </c>
      <c r="B27" s="110">
        <f t="shared" si="7"/>
        <v>0</v>
      </c>
      <c r="C27" s="110">
        <f t="shared" si="4"/>
        <v>0</v>
      </c>
      <c r="D27" s="115">
        <f t="shared" si="0"/>
        <v>0</v>
      </c>
      <c r="E27" s="115" t="e">
        <f>H27*MIN(SUM(A27:B27,-D27,-C27),calculator!$M$6)</f>
        <v>#DIV/0!</v>
      </c>
      <c r="F27" s="115" t="e">
        <f t="shared" si="2"/>
        <v>#DIV/0!</v>
      </c>
      <c r="G27" s="116">
        <f t="shared" si="8"/>
        <v>0.20000000000000004</v>
      </c>
      <c r="H27" s="117" t="e">
        <f>INT(calculator!$M$7/MIN(SUM(A27:B27,-C27,-D27),calculator!$M$6)*100)/100</f>
        <v>#DIV/0!</v>
      </c>
      <c r="I27" s="118" t="e">
        <f t="shared" si="5"/>
        <v>#DIV/0!</v>
      </c>
      <c r="J27" s="115" t="e">
        <f t="shared" si="1"/>
        <v>#DIV/0!</v>
      </c>
      <c r="K27" s="118" t="e">
        <f>J27/MIN(SUM(A27:B27,-D27,-C27),calculator!$M$6)</f>
        <v>#DIV/0!</v>
      </c>
      <c r="L27" s="116" t="e">
        <f t="shared" si="3"/>
        <v>#DIV/0!</v>
      </c>
    </row>
    <row r="28" spans="1:12" x14ac:dyDescent="0.25">
      <c r="A28" s="110">
        <f t="shared" si="6"/>
        <v>0</v>
      </c>
      <c r="B28" s="110">
        <f t="shared" si="7"/>
        <v>0</v>
      </c>
      <c r="C28" s="110">
        <f t="shared" si="4"/>
        <v>0</v>
      </c>
      <c r="D28" s="115">
        <f t="shared" si="0"/>
        <v>0</v>
      </c>
      <c r="E28" s="115" t="e">
        <f>H28*MIN(SUM(A28:B28,-D28,-C28),calculator!$M$6)</f>
        <v>#DIV/0!</v>
      </c>
      <c r="F28" s="115" t="e">
        <f t="shared" si="2"/>
        <v>#DIV/0!</v>
      </c>
      <c r="G28" s="116">
        <f t="shared" si="8"/>
        <v>0.21000000000000005</v>
      </c>
      <c r="H28" s="117" t="e">
        <f>INT(calculator!$M$7/MIN(SUM(A28:B28,-C28,-D28),calculator!$M$6)*100)/100</f>
        <v>#DIV/0!</v>
      </c>
      <c r="I28" s="118" t="e">
        <f t="shared" si="5"/>
        <v>#DIV/0!</v>
      </c>
      <c r="J28" s="115" t="e">
        <f t="shared" si="1"/>
        <v>#DIV/0!</v>
      </c>
      <c r="K28" s="118" t="e">
        <f>J28/MIN(SUM(A28:B28,-D28,-C28),calculator!$M$6)</f>
        <v>#DIV/0!</v>
      </c>
      <c r="L28" s="116" t="e">
        <f t="shared" si="3"/>
        <v>#DIV/0!</v>
      </c>
    </row>
    <row r="29" spans="1:12" x14ac:dyDescent="0.25">
      <c r="A29" s="110">
        <f t="shared" si="6"/>
        <v>0</v>
      </c>
      <c r="B29" s="110">
        <f t="shared" si="7"/>
        <v>0</v>
      </c>
      <c r="C29" s="110">
        <f t="shared" si="4"/>
        <v>0</v>
      </c>
      <c r="D29" s="115">
        <f t="shared" si="0"/>
        <v>0</v>
      </c>
      <c r="E29" s="115" t="e">
        <f>H29*MIN(SUM(A29:B29,-D29,-C29),calculator!$M$6)</f>
        <v>#DIV/0!</v>
      </c>
      <c r="F29" s="115" t="e">
        <f t="shared" si="2"/>
        <v>#DIV/0!</v>
      </c>
      <c r="G29" s="116">
        <f t="shared" si="8"/>
        <v>0.22000000000000006</v>
      </c>
      <c r="H29" s="117" t="e">
        <f>INT(calculator!$M$7/MIN(SUM(A29:B29,-C29,-D29),calculator!$M$6)*100)/100</f>
        <v>#DIV/0!</v>
      </c>
      <c r="I29" s="118" t="e">
        <f t="shared" si="5"/>
        <v>#DIV/0!</v>
      </c>
      <c r="J29" s="115" t="e">
        <f t="shared" si="1"/>
        <v>#DIV/0!</v>
      </c>
      <c r="K29" s="118" t="e">
        <f>J29/MIN(SUM(A29:B29,-D29,-C29),calculator!$M$6)</f>
        <v>#DIV/0!</v>
      </c>
      <c r="L29" s="116" t="e">
        <f t="shared" si="3"/>
        <v>#DIV/0!</v>
      </c>
    </row>
    <row r="30" spans="1:12" x14ac:dyDescent="0.25">
      <c r="A30" s="110">
        <f t="shared" si="6"/>
        <v>0</v>
      </c>
      <c r="B30" s="110">
        <f t="shared" si="7"/>
        <v>0</v>
      </c>
      <c r="C30" s="110">
        <f t="shared" si="4"/>
        <v>0</v>
      </c>
      <c r="D30" s="115">
        <f t="shared" si="0"/>
        <v>0</v>
      </c>
      <c r="E30" s="115" t="e">
        <f>H30*MIN(SUM(A30:B30,-D30,-C30),calculator!$M$6)</f>
        <v>#DIV/0!</v>
      </c>
      <c r="F30" s="115" t="e">
        <f t="shared" si="2"/>
        <v>#DIV/0!</v>
      </c>
      <c r="G30" s="116">
        <f t="shared" si="8"/>
        <v>0.23000000000000007</v>
      </c>
      <c r="H30" s="117" t="e">
        <f>INT(calculator!$M$7/MIN(SUM(A30:B30,-C30,-D30),calculator!$M$6)*100)/100</f>
        <v>#DIV/0!</v>
      </c>
      <c r="I30" s="118" t="e">
        <f t="shared" si="5"/>
        <v>#DIV/0!</v>
      </c>
      <c r="J30" s="115" t="e">
        <f t="shared" si="1"/>
        <v>#DIV/0!</v>
      </c>
      <c r="K30" s="118" t="e">
        <f>J30/MIN(SUM(A30:B30,-D30,-C30),calculator!$M$6)</f>
        <v>#DIV/0!</v>
      </c>
      <c r="L30" s="116" t="e">
        <f t="shared" si="3"/>
        <v>#DIV/0!</v>
      </c>
    </row>
    <row r="31" spans="1:12" x14ac:dyDescent="0.25">
      <c r="A31" s="110">
        <f t="shared" si="6"/>
        <v>0</v>
      </c>
      <c r="B31" s="110">
        <f t="shared" si="7"/>
        <v>0</v>
      </c>
      <c r="C31" s="110">
        <f t="shared" si="4"/>
        <v>0</v>
      </c>
      <c r="D31" s="115">
        <f t="shared" si="0"/>
        <v>0</v>
      </c>
      <c r="E31" s="115" t="e">
        <f>H31*MIN(SUM(A31:B31,-D31,-C31),calculator!$M$6)</f>
        <v>#DIV/0!</v>
      </c>
      <c r="F31" s="115" t="e">
        <f t="shared" si="2"/>
        <v>#DIV/0!</v>
      </c>
      <c r="G31" s="116">
        <f t="shared" si="8"/>
        <v>0.24000000000000007</v>
      </c>
      <c r="H31" s="117" t="e">
        <f>INT(calculator!$M$7/MIN(SUM(A31:B31,-C31,-D31),calculator!$M$6)*100)/100</f>
        <v>#DIV/0!</v>
      </c>
      <c r="I31" s="118" t="e">
        <f t="shared" si="5"/>
        <v>#DIV/0!</v>
      </c>
      <c r="J31" s="115" t="e">
        <f t="shared" si="1"/>
        <v>#DIV/0!</v>
      </c>
      <c r="K31" s="118" t="e">
        <f>J31/MIN(SUM(A31:B31,-D31,-C31),calculator!$M$6)</f>
        <v>#DIV/0!</v>
      </c>
      <c r="L31" s="116" t="e">
        <f t="shared" si="3"/>
        <v>#DIV/0!</v>
      </c>
    </row>
    <row r="32" spans="1:12" x14ac:dyDescent="0.25">
      <c r="A32" s="110">
        <f t="shared" si="6"/>
        <v>0</v>
      </c>
      <c r="B32" s="110">
        <f t="shared" si="7"/>
        <v>0</v>
      </c>
      <c r="C32" s="110">
        <f t="shared" si="4"/>
        <v>0</v>
      </c>
      <c r="D32" s="115">
        <f t="shared" si="0"/>
        <v>0</v>
      </c>
      <c r="E32" s="115" t="e">
        <f>H32*MIN(SUM(A32:B32,-D32,-C32),calculator!$M$6)</f>
        <v>#DIV/0!</v>
      </c>
      <c r="F32" s="115" t="e">
        <f t="shared" si="2"/>
        <v>#DIV/0!</v>
      </c>
      <c r="G32" s="116">
        <f t="shared" si="8"/>
        <v>0.25000000000000006</v>
      </c>
      <c r="H32" s="117" t="e">
        <f>INT(calculator!$M$7/MIN(SUM(A32:B32,-C32,-D32),calculator!$M$6)*100)/100</f>
        <v>#DIV/0!</v>
      </c>
      <c r="I32" s="118" t="e">
        <f t="shared" si="5"/>
        <v>#DIV/0!</v>
      </c>
      <c r="J32" s="115" t="e">
        <f t="shared" si="1"/>
        <v>#DIV/0!</v>
      </c>
      <c r="K32" s="118" t="e">
        <f>J32/MIN(SUM(A32:B32,-D32,-C32),calculator!$M$6)</f>
        <v>#DIV/0!</v>
      </c>
      <c r="L32" s="116" t="e">
        <f t="shared" si="3"/>
        <v>#DIV/0!</v>
      </c>
    </row>
    <row r="33" spans="1:12" x14ac:dyDescent="0.25">
      <c r="A33" s="110">
        <f t="shared" si="6"/>
        <v>0</v>
      </c>
      <c r="B33" s="110">
        <f t="shared" si="7"/>
        <v>0</v>
      </c>
      <c r="C33" s="110">
        <f t="shared" si="4"/>
        <v>0</v>
      </c>
      <c r="D33" s="115">
        <f t="shared" si="0"/>
        <v>0</v>
      </c>
      <c r="E33" s="115" t="e">
        <f>H33*MIN(SUM(A33:B33,-D33,-C33),calculator!$M$6)</f>
        <v>#DIV/0!</v>
      </c>
      <c r="F33" s="115" t="e">
        <f t="shared" si="2"/>
        <v>#DIV/0!</v>
      </c>
      <c r="G33" s="116">
        <f t="shared" si="8"/>
        <v>0.26000000000000006</v>
      </c>
      <c r="H33" s="117" t="e">
        <f>INT(calculator!$M$7/MIN(SUM(A33:B33,-C33,-D33),calculator!$M$6)*100)/100</f>
        <v>#DIV/0!</v>
      </c>
      <c r="I33" s="118" t="e">
        <f t="shared" si="5"/>
        <v>#DIV/0!</v>
      </c>
      <c r="J33" s="115" t="e">
        <f t="shared" si="1"/>
        <v>#DIV/0!</v>
      </c>
      <c r="K33" s="118" t="e">
        <f>J33/MIN(SUM(A33:B33,-D33,-C33),calculator!$M$6)</f>
        <v>#DIV/0!</v>
      </c>
      <c r="L33" s="116" t="e">
        <f t="shared" si="3"/>
        <v>#DIV/0!</v>
      </c>
    </row>
    <row r="34" spans="1:12" x14ac:dyDescent="0.25">
      <c r="A34" s="110">
        <f t="shared" si="6"/>
        <v>0</v>
      </c>
      <c r="B34" s="110">
        <f t="shared" si="7"/>
        <v>0</v>
      </c>
      <c r="C34" s="110">
        <f t="shared" si="4"/>
        <v>0</v>
      </c>
      <c r="D34" s="115">
        <f t="shared" si="0"/>
        <v>0</v>
      </c>
      <c r="E34" s="115" t="e">
        <f>H34*MIN(SUM(A34:B34,-D34,-C34),calculator!$M$6)</f>
        <v>#DIV/0!</v>
      </c>
      <c r="F34" s="115" t="e">
        <f t="shared" si="2"/>
        <v>#DIV/0!</v>
      </c>
      <c r="G34" s="116">
        <f t="shared" si="8"/>
        <v>0.27000000000000007</v>
      </c>
      <c r="H34" s="117" t="e">
        <f>INT(calculator!$M$7/MIN(SUM(A34:B34,-C34,-D34),calculator!$M$6)*100)/100</f>
        <v>#DIV/0!</v>
      </c>
      <c r="I34" s="118" t="e">
        <f t="shared" si="5"/>
        <v>#DIV/0!</v>
      </c>
      <c r="J34" s="115" t="e">
        <f t="shared" si="1"/>
        <v>#DIV/0!</v>
      </c>
      <c r="K34" s="118" t="e">
        <f>J34/MIN(SUM(A34:B34,-D34,-C34),calculator!$M$6)</f>
        <v>#DIV/0!</v>
      </c>
      <c r="L34" s="116" t="e">
        <f t="shared" si="3"/>
        <v>#DIV/0!</v>
      </c>
    </row>
    <row r="35" spans="1:12" x14ac:dyDescent="0.25">
      <c r="A35" s="110">
        <f t="shared" si="6"/>
        <v>0</v>
      </c>
      <c r="B35" s="110">
        <f t="shared" si="7"/>
        <v>0</v>
      </c>
      <c r="C35" s="110">
        <f t="shared" si="4"/>
        <v>0</v>
      </c>
      <c r="D35" s="115">
        <f t="shared" si="0"/>
        <v>0</v>
      </c>
      <c r="E35" s="115" t="e">
        <f>H35*MIN(SUM(A35:B35,-D35,-C35),calculator!$M$6)</f>
        <v>#DIV/0!</v>
      </c>
      <c r="F35" s="115" t="e">
        <f t="shared" si="2"/>
        <v>#DIV/0!</v>
      </c>
      <c r="G35" s="116">
        <f t="shared" si="8"/>
        <v>0.28000000000000008</v>
      </c>
      <c r="H35" s="117" t="e">
        <f>INT(calculator!$M$7/MIN(SUM(A35:B35,-C35,-D35),calculator!$M$6)*100)/100</f>
        <v>#DIV/0!</v>
      </c>
      <c r="I35" s="118" t="e">
        <f t="shared" si="5"/>
        <v>#DIV/0!</v>
      </c>
      <c r="J35" s="115" t="e">
        <f t="shared" si="1"/>
        <v>#DIV/0!</v>
      </c>
      <c r="K35" s="118" t="e">
        <f>J35/MIN(SUM(A35:B35,-D35,-C35),calculator!$M$6)</f>
        <v>#DIV/0!</v>
      </c>
      <c r="L35" s="116" t="e">
        <f t="shared" si="3"/>
        <v>#DIV/0!</v>
      </c>
    </row>
    <row r="36" spans="1:12" x14ac:dyDescent="0.25">
      <c r="A36" s="110">
        <f t="shared" si="6"/>
        <v>0</v>
      </c>
      <c r="B36" s="110">
        <f t="shared" si="7"/>
        <v>0</v>
      </c>
      <c r="C36" s="110">
        <f t="shared" si="4"/>
        <v>0</v>
      </c>
      <c r="D36" s="115">
        <f t="shared" si="0"/>
        <v>0</v>
      </c>
      <c r="E36" s="115" t="e">
        <f>H36*MIN(SUM(A36:B36,-D36,-C36),calculator!$M$6)</f>
        <v>#DIV/0!</v>
      </c>
      <c r="F36" s="115" t="e">
        <f t="shared" si="2"/>
        <v>#DIV/0!</v>
      </c>
      <c r="G36" s="116">
        <f t="shared" si="8"/>
        <v>0.29000000000000009</v>
      </c>
      <c r="H36" s="117" t="e">
        <f>INT(calculator!$M$7/MIN(SUM(A36:B36,-C36,-D36),calculator!$M$6)*100)/100</f>
        <v>#DIV/0!</v>
      </c>
      <c r="I36" s="118" t="e">
        <f t="shared" si="5"/>
        <v>#DIV/0!</v>
      </c>
      <c r="J36" s="115" t="e">
        <f t="shared" si="1"/>
        <v>#DIV/0!</v>
      </c>
      <c r="K36" s="118" t="e">
        <f>J36/MIN(SUM(A36:B36,-D36,-C36),calculator!$M$6)</f>
        <v>#DIV/0!</v>
      </c>
      <c r="L36" s="116" t="e">
        <f t="shared" si="3"/>
        <v>#DIV/0!</v>
      </c>
    </row>
    <row r="37" spans="1:12" x14ac:dyDescent="0.25">
      <c r="A37" s="110">
        <f t="shared" si="6"/>
        <v>0</v>
      </c>
      <c r="B37" s="110">
        <f t="shared" si="7"/>
        <v>0</v>
      </c>
      <c r="C37" s="110">
        <f t="shared" si="4"/>
        <v>0</v>
      </c>
      <c r="D37" s="115">
        <f t="shared" si="0"/>
        <v>0</v>
      </c>
      <c r="E37" s="115" t="e">
        <f>H37*MIN(SUM(A37:B37,-D37,-C37),calculator!$M$6)</f>
        <v>#DIV/0!</v>
      </c>
      <c r="F37" s="115" t="e">
        <f t="shared" si="2"/>
        <v>#DIV/0!</v>
      </c>
      <c r="G37" s="116">
        <f t="shared" si="8"/>
        <v>0.3000000000000001</v>
      </c>
      <c r="H37" s="117" t="e">
        <f>INT(calculator!$M$7/MIN(SUM(A37:B37,-C37,-D37),calculator!$M$6)*100)/100</f>
        <v>#DIV/0!</v>
      </c>
      <c r="I37" s="118" t="e">
        <f t="shared" si="5"/>
        <v>#DIV/0!</v>
      </c>
      <c r="J37" s="115" t="e">
        <f t="shared" si="1"/>
        <v>#DIV/0!</v>
      </c>
      <c r="K37" s="118" t="e">
        <f>J37/MIN(SUM(A37:B37,-D37,-C37),calculator!$M$6)</f>
        <v>#DIV/0!</v>
      </c>
      <c r="L37" s="116" t="e">
        <f t="shared" si="3"/>
        <v>#DIV/0!</v>
      </c>
    </row>
    <row r="38" spans="1:12" x14ac:dyDescent="0.25">
      <c r="A38" s="110">
        <f t="shared" si="6"/>
        <v>0</v>
      </c>
      <c r="B38" s="110">
        <f t="shared" si="7"/>
        <v>0</v>
      </c>
      <c r="C38" s="110">
        <f t="shared" si="4"/>
        <v>0</v>
      </c>
      <c r="D38" s="115">
        <f t="shared" si="0"/>
        <v>0</v>
      </c>
      <c r="E38" s="115" t="e">
        <f>H38*MIN(SUM(A38:B38,-D38,-C38),calculator!$M$6)</f>
        <v>#DIV/0!</v>
      </c>
      <c r="F38" s="115" t="e">
        <f t="shared" si="2"/>
        <v>#DIV/0!</v>
      </c>
      <c r="G38" s="116">
        <f t="shared" si="8"/>
        <v>0.31000000000000011</v>
      </c>
      <c r="H38" s="117" t="e">
        <f>INT(calculator!$M$7/MIN(SUM(A38:B38,-C38,-D38),calculator!$M$6)*100)/100</f>
        <v>#DIV/0!</v>
      </c>
      <c r="I38" s="118" t="e">
        <f t="shared" si="5"/>
        <v>#DIV/0!</v>
      </c>
      <c r="J38" s="115" t="e">
        <f t="shared" si="1"/>
        <v>#DIV/0!</v>
      </c>
      <c r="K38" s="118" t="e">
        <f>J38/MIN(SUM(A38:B38,-D38,-C38),calculator!$M$6)</f>
        <v>#DIV/0!</v>
      </c>
      <c r="L38" s="116" t="e">
        <f t="shared" si="3"/>
        <v>#DIV/0!</v>
      </c>
    </row>
    <row r="39" spans="1:12" x14ac:dyDescent="0.25">
      <c r="A39" s="110">
        <f t="shared" si="6"/>
        <v>0</v>
      </c>
      <c r="B39" s="110">
        <f t="shared" si="7"/>
        <v>0</v>
      </c>
      <c r="C39" s="110">
        <f t="shared" si="4"/>
        <v>0</v>
      </c>
      <c r="D39" s="115">
        <f t="shared" ref="D39:D67" si="9">G39*A39</f>
        <v>0</v>
      </c>
      <c r="E39" s="115" t="e">
        <f>H39*MIN(SUM(A39:B39,-D39,-C39),calculator!$M$6)</f>
        <v>#DIV/0!</v>
      </c>
      <c r="F39" s="115" t="e">
        <f t="shared" si="2"/>
        <v>#DIV/0!</v>
      </c>
      <c r="G39" s="116">
        <f t="shared" si="8"/>
        <v>0.32000000000000012</v>
      </c>
      <c r="H39" s="117" t="e">
        <f>INT(calculator!$M$7/MIN(SUM(A39:B39,-C39,-D39),calculator!$M$6)*100)/100</f>
        <v>#DIV/0!</v>
      </c>
      <c r="I39" s="118" t="e">
        <f t="shared" si="5"/>
        <v>#DIV/0!</v>
      </c>
      <c r="J39" s="115" t="e">
        <f t="shared" ref="J39:J67" si="10">E39/H39*0.05</f>
        <v>#DIV/0!</v>
      </c>
      <c r="K39" s="118" t="e">
        <f>J39/MIN(SUM(A39:B39,-D39,-C39),calculator!$M$6)</f>
        <v>#DIV/0!</v>
      </c>
      <c r="L39" s="116" t="e">
        <f t="shared" si="3"/>
        <v>#DIV/0!</v>
      </c>
    </row>
    <row r="40" spans="1:12" x14ac:dyDescent="0.25">
      <c r="A40" s="110">
        <f t="shared" si="6"/>
        <v>0</v>
      </c>
      <c r="B40" s="110">
        <f t="shared" si="7"/>
        <v>0</v>
      </c>
      <c r="C40" s="110">
        <f t="shared" si="4"/>
        <v>0</v>
      </c>
      <c r="D40" s="115">
        <f t="shared" si="9"/>
        <v>0</v>
      </c>
      <c r="E40" s="115" t="e">
        <f>H40*MIN(SUM(A40:B40,-D40,-C40),calculator!$M$6)</f>
        <v>#DIV/0!</v>
      </c>
      <c r="F40" s="115" t="e">
        <f t="shared" si="2"/>
        <v>#DIV/0!</v>
      </c>
      <c r="G40" s="116">
        <f t="shared" si="8"/>
        <v>0.33000000000000013</v>
      </c>
      <c r="H40" s="117" t="e">
        <f>INT(calculator!$M$7/MIN(SUM(A40:B40,-C40,-D40),calculator!$M$6)*100)/100</f>
        <v>#DIV/0!</v>
      </c>
      <c r="I40" s="118" t="e">
        <f t="shared" si="5"/>
        <v>#DIV/0!</v>
      </c>
      <c r="J40" s="115" t="e">
        <f t="shared" si="10"/>
        <v>#DIV/0!</v>
      </c>
      <c r="K40" s="118" t="e">
        <f>J40/MIN(SUM(A40:B40,-D40,-C40),calculator!$M$6)</f>
        <v>#DIV/0!</v>
      </c>
      <c r="L40" s="116" t="e">
        <f t="shared" si="3"/>
        <v>#DIV/0!</v>
      </c>
    </row>
    <row r="41" spans="1:12" x14ac:dyDescent="0.25">
      <c r="A41" s="110">
        <f t="shared" si="6"/>
        <v>0</v>
      </c>
      <c r="B41" s="110">
        <f t="shared" si="7"/>
        <v>0</v>
      </c>
      <c r="C41" s="110">
        <f t="shared" si="4"/>
        <v>0</v>
      </c>
      <c r="D41" s="115">
        <f t="shared" si="9"/>
        <v>0</v>
      </c>
      <c r="E41" s="115" t="e">
        <f>H41*MIN(SUM(A41:B41,-D41,-C41),calculator!$M$6)</f>
        <v>#DIV/0!</v>
      </c>
      <c r="F41" s="115" t="e">
        <f t="shared" si="2"/>
        <v>#DIV/0!</v>
      </c>
      <c r="G41" s="116">
        <f t="shared" si="8"/>
        <v>0.34000000000000014</v>
      </c>
      <c r="H41" s="117" t="e">
        <f>INT(calculator!$M$7/MIN(SUM(A41:B41,-C41,-D41),calculator!$M$6)*100)/100</f>
        <v>#DIV/0!</v>
      </c>
      <c r="I41" s="118" t="e">
        <f t="shared" si="5"/>
        <v>#DIV/0!</v>
      </c>
      <c r="J41" s="115" t="e">
        <f t="shared" si="10"/>
        <v>#DIV/0!</v>
      </c>
      <c r="K41" s="118" t="e">
        <f>J41/MIN(SUM(A41:B41,-D41,-C41),calculator!$M$6)</f>
        <v>#DIV/0!</v>
      </c>
      <c r="L41" s="116" t="e">
        <f t="shared" si="3"/>
        <v>#DIV/0!</v>
      </c>
    </row>
    <row r="42" spans="1:12" x14ac:dyDescent="0.25">
      <c r="A42" s="110">
        <f t="shared" si="6"/>
        <v>0</v>
      </c>
      <c r="B42" s="110">
        <f t="shared" si="7"/>
        <v>0</v>
      </c>
      <c r="C42" s="110">
        <f t="shared" si="4"/>
        <v>0</v>
      </c>
      <c r="D42" s="115">
        <f t="shared" si="9"/>
        <v>0</v>
      </c>
      <c r="E42" s="115" t="e">
        <f>H42*MIN(SUM(A42:B42,-D42,-C42),calculator!$M$6)</f>
        <v>#DIV/0!</v>
      </c>
      <c r="F42" s="115" t="e">
        <f t="shared" si="2"/>
        <v>#DIV/0!</v>
      </c>
      <c r="G42" s="116">
        <f t="shared" si="8"/>
        <v>0.35000000000000014</v>
      </c>
      <c r="H42" s="117" t="e">
        <f>INT(calculator!$M$7/MIN(SUM(A42:B42,-C42,-D42),calculator!$M$6)*100)/100</f>
        <v>#DIV/0!</v>
      </c>
      <c r="I42" s="118" t="e">
        <f t="shared" si="5"/>
        <v>#DIV/0!</v>
      </c>
      <c r="J42" s="115" t="e">
        <f t="shared" si="10"/>
        <v>#DIV/0!</v>
      </c>
      <c r="K42" s="118" t="e">
        <f>J42/MIN(SUM(A42:B42,-D42,-C42),calculator!$M$6)</f>
        <v>#DIV/0!</v>
      </c>
      <c r="L42" s="116" t="e">
        <f t="shared" si="3"/>
        <v>#DIV/0!</v>
      </c>
    </row>
    <row r="43" spans="1:12" x14ac:dyDescent="0.25">
      <c r="A43" s="110">
        <f t="shared" si="6"/>
        <v>0</v>
      </c>
      <c r="B43" s="110">
        <f t="shared" si="7"/>
        <v>0</v>
      </c>
      <c r="C43" s="110">
        <f t="shared" si="4"/>
        <v>0</v>
      </c>
      <c r="D43" s="115">
        <f t="shared" si="9"/>
        <v>0</v>
      </c>
      <c r="E43" s="115" t="e">
        <f>H43*MIN(SUM(A43:B43,-D43,-C43),calculator!$M$6)</f>
        <v>#DIV/0!</v>
      </c>
      <c r="F43" s="115" t="e">
        <f t="shared" si="2"/>
        <v>#DIV/0!</v>
      </c>
      <c r="G43" s="116">
        <f t="shared" si="8"/>
        <v>0.36000000000000015</v>
      </c>
      <c r="H43" s="117" t="e">
        <f>INT(calculator!$M$7/MIN(SUM(A43:B43,-C43,-D43),calculator!$M$6)*100)/100</f>
        <v>#DIV/0!</v>
      </c>
      <c r="I43" s="118" t="e">
        <f t="shared" si="5"/>
        <v>#DIV/0!</v>
      </c>
      <c r="J43" s="115" t="e">
        <f t="shared" si="10"/>
        <v>#DIV/0!</v>
      </c>
      <c r="K43" s="118" t="e">
        <f>J43/MIN(SUM(A43:B43,-D43,-C43),calculator!$M$6)</f>
        <v>#DIV/0!</v>
      </c>
      <c r="L43" s="116" t="e">
        <f t="shared" si="3"/>
        <v>#DIV/0!</v>
      </c>
    </row>
    <row r="44" spans="1:12" x14ac:dyDescent="0.25">
      <c r="A44" s="110">
        <f t="shared" si="6"/>
        <v>0</v>
      </c>
      <c r="B44" s="110">
        <f t="shared" si="7"/>
        <v>0</v>
      </c>
      <c r="C44" s="110">
        <f t="shared" si="4"/>
        <v>0</v>
      </c>
      <c r="D44" s="115">
        <f t="shared" si="9"/>
        <v>0</v>
      </c>
      <c r="E44" s="115" t="e">
        <f>H44*MIN(SUM(A44:B44,-D44,-C44),calculator!$M$6)</f>
        <v>#DIV/0!</v>
      </c>
      <c r="F44" s="115" t="e">
        <f t="shared" si="2"/>
        <v>#DIV/0!</v>
      </c>
      <c r="G44" s="116">
        <f t="shared" si="8"/>
        <v>0.37000000000000016</v>
      </c>
      <c r="H44" s="117" t="e">
        <f>INT(calculator!$M$7/MIN(SUM(A44:B44,-C44,-D44),calculator!$M$6)*100)/100</f>
        <v>#DIV/0!</v>
      </c>
      <c r="I44" s="118" t="e">
        <f t="shared" si="5"/>
        <v>#DIV/0!</v>
      </c>
      <c r="J44" s="115" t="e">
        <f t="shared" si="10"/>
        <v>#DIV/0!</v>
      </c>
      <c r="K44" s="118" t="e">
        <f>J44/MIN(SUM(A44:B44,-D44,-C44),calculator!$M$6)</f>
        <v>#DIV/0!</v>
      </c>
      <c r="L44" s="116" t="e">
        <f t="shared" si="3"/>
        <v>#DIV/0!</v>
      </c>
    </row>
    <row r="45" spans="1:12" x14ac:dyDescent="0.25">
      <c r="A45" s="110">
        <f t="shared" si="6"/>
        <v>0</v>
      </c>
      <c r="B45" s="110">
        <f t="shared" si="7"/>
        <v>0</v>
      </c>
      <c r="C45" s="110">
        <f t="shared" si="4"/>
        <v>0</v>
      </c>
      <c r="D45" s="115">
        <f t="shared" si="9"/>
        <v>0</v>
      </c>
      <c r="E45" s="115" t="e">
        <f>H45*MIN(SUM(A45:B45,-D45,-C45),calculator!$M$6)</f>
        <v>#DIV/0!</v>
      </c>
      <c r="F45" s="115" t="e">
        <f t="shared" si="2"/>
        <v>#DIV/0!</v>
      </c>
      <c r="G45" s="116">
        <f t="shared" si="8"/>
        <v>0.38000000000000017</v>
      </c>
      <c r="H45" s="117" t="e">
        <f>INT(calculator!$M$7/MIN(SUM(A45:B45,-C45,-D45),calculator!$M$6)*100)/100</f>
        <v>#DIV/0!</v>
      </c>
      <c r="I45" s="118" t="e">
        <f t="shared" si="5"/>
        <v>#DIV/0!</v>
      </c>
      <c r="J45" s="115" t="e">
        <f t="shared" si="10"/>
        <v>#DIV/0!</v>
      </c>
      <c r="K45" s="118" t="e">
        <f>J45/MIN(SUM(A45:B45,-D45,-C45),calculator!$M$6)</f>
        <v>#DIV/0!</v>
      </c>
      <c r="L45" s="116" t="e">
        <f t="shared" si="3"/>
        <v>#DIV/0!</v>
      </c>
    </row>
    <row r="46" spans="1:12" x14ac:dyDescent="0.25">
      <c r="A46" s="110">
        <f t="shared" si="6"/>
        <v>0</v>
      </c>
      <c r="B46" s="110">
        <f t="shared" si="7"/>
        <v>0</v>
      </c>
      <c r="C46" s="110">
        <f t="shared" si="4"/>
        <v>0</v>
      </c>
      <c r="D46" s="115">
        <f t="shared" si="9"/>
        <v>0</v>
      </c>
      <c r="E46" s="115" t="e">
        <f>H46*MIN(SUM(A46:B46,-D46,-C46),calculator!$M$6)</f>
        <v>#DIV/0!</v>
      </c>
      <c r="F46" s="115" t="e">
        <f t="shared" si="2"/>
        <v>#DIV/0!</v>
      </c>
      <c r="G46" s="116">
        <f t="shared" si="8"/>
        <v>0.39000000000000018</v>
      </c>
      <c r="H46" s="117" t="e">
        <f>INT(calculator!$M$7/MIN(SUM(A46:B46,-C46,-D46),calculator!$M$6)*100)/100</f>
        <v>#DIV/0!</v>
      </c>
      <c r="I46" s="118" t="e">
        <f t="shared" si="5"/>
        <v>#DIV/0!</v>
      </c>
      <c r="J46" s="115" t="e">
        <f t="shared" si="10"/>
        <v>#DIV/0!</v>
      </c>
      <c r="K46" s="118" t="e">
        <f>J46/MIN(SUM(A46:B46,-D46,-C46),calculator!$M$6)</f>
        <v>#DIV/0!</v>
      </c>
      <c r="L46" s="116" t="e">
        <f t="shared" si="3"/>
        <v>#DIV/0!</v>
      </c>
    </row>
    <row r="47" spans="1:12" x14ac:dyDescent="0.25">
      <c r="A47" s="110">
        <f t="shared" si="6"/>
        <v>0</v>
      </c>
      <c r="B47" s="110">
        <f t="shared" si="7"/>
        <v>0</v>
      </c>
      <c r="C47" s="110">
        <f t="shared" si="4"/>
        <v>0</v>
      </c>
      <c r="D47" s="115">
        <f t="shared" si="9"/>
        <v>0</v>
      </c>
      <c r="E47" s="115" t="e">
        <f>H47*MIN(SUM(A47:B47,-D47,-C47),calculator!$M$6)</f>
        <v>#DIV/0!</v>
      </c>
      <c r="F47" s="115" t="e">
        <f t="shared" si="2"/>
        <v>#DIV/0!</v>
      </c>
      <c r="G47" s="116">
        <f t="shared" si="8"/>
        <v>0.40000000000000019</v>
      </c>
      <c r="H47" s="117" t="e">
        <f>INT(calculator!$M$7/MIN(SUM(A47:B47,-C47,-D47),calculator!$M$6)*100)/100</f>
        <v>#DIV/0!</v>
      </c>
      <c r="I47" s="118" t="e">
        <f t="shared" si="5"/>
        <v>#DIV/0!</v>
      </c>
      <c r="J47" s="115" t="e">
        <f t="shared" si="10"/>
        <v>#DIV/0!</v>
      </c>
      <c r="K47" s="118" t="e">
        <f>J47/MIN(SUM(A47:B47,-D47,-C47),calculator!$M$6)</f>
        <v>#DIV/0!</v>
      </c>
      <c r="L47" s="116" t="e">
        <f t="shared" si="3"/>
        <v>#DIV/0!</v>
      </c>
    </row>
    <row r="48" spans="1:12" x14ac:dyDescent="0.25">
      <c r="A48" s="110">
        <f t="shared" si="6"/>
        <v>0</v>
      </c>
      <c r="B48" s="110">
        <f t="shared" si="7"/>
        <v>0</v>
      </c>
      <c r="C48" s="110">
        <f t="shared" si="4"/>
        <v>0</v>
      </c>
      <c r="D48" s="115">
        <f t="shared" si="9"/>
        <v>0</v>
      </c>
      <c r="E48" s="115" t="e">
        <f>H48*MIN(SUM(A48:B48,-D48,-C48),calculator!$M$6)</f>
        <v>#DIV/0!</v>
      </c>
      <c r="F48" s="115" t="e">
        <f t="shared" si="2"/>
        <v>#DIV/0!</v>
      </c>
      <c r="G48" s="116">
        <f t="shared" si="8"/>
        <v>0.4100000000000002</v>
      </c>
      <c r="H48" s="117" t="e">
        <f>INT(calculator!$M$7/MIN(SUM(A48:B48,-C48,-D48),calculator!$M$6)*100)/100</f>
        <v>#DIV/0!</v>
      </c>
      <c r="I48" s="118" t="e">
        <f t="shared" si="5"/>
        <v>#DIV/0!</v>
      </c>
      <c r="J48" s="115" t="e">
        <f t="shared" si="10"/>
        <v>#DIV/0!</v>
      </c>
      <c r="K48" s="118" t="e">
        <f>J48/MIN(SUM(A48:B48,-D48,-C48),calculator!$M$6)</f>
        <v>#DIV/0!</v>
      </c>
      <c r="L48" s="116" t="e">
        <f t="shared" si="3"/>
        <v>#DIV/0!</v>
      </c>
    </row>
    <row r="49" spans="1:12" x14ac:dyDescent="0.25">
      <c r="A49" s="110">
        <f t="shared" si="6"/>
        <v>0</v>
      </c>
      <c r="B49" s="110">
        <f t="shared" si="7"/>
        <v>0</v>
      </c>
      <c r="C49" s="110">
        <f t="shared" si="4"/>
        <v>0</v>
      </c>
      <c r="D49" s="115">
        <f t="shared" si="9"/>
        <v>0</v>
      </c>
      <c r="E49" s="115" t="e">
        <f>H49*MIN(SUM(A49:B49,-D49,-C49),calculator!$M$6)</f>
        <v>#DIV/0!</v>
      </c>
      <c r="F49" s="115" t="e">
        <f t="shared" si="2"/>
        <v>#DIV/0!</v>
      </c>
      <c r="G49" s="116">
        <f t="shared" si="8"/>
        <v>0.42000000000000021</v>
      </c>
      <c r="H49" s="117" t="e">
        <f>INT(calculator!$M$7/MIN(SUM(A49:B49,-C49,-D49),calculator!$M$6)*100)/100</f>
        <v>#DIV/0!</v>
      </c>
      <c r="I49" s="118" t="e">
        <f t="shared" si="5"/>
        <v>#DIV/0!</v>
      </c>
      <c r="J49" s="115" t="e">
        <f t="shared" si="10"/>
        <v>#DIV/0!</v>
      </c>
      <c r="K49" s="118" t="e">
        <f>J49/MIN(SUM(A49:B49,-D49,-C49),calculator!$M$6)</f>
        <v>#DIV/0!</v>
      </c>
      <c r="L49" s="116" t="e">
        <f t="shared" si="3"/>
        <v>#DIV/0!</v>
      </c>
    </row>
    <row r="50" spans="1:12" x14ac:dyDescent="0.25">
      <c r="A50" s="110">
        <f t="shared" si="6"/>
        <v>0</v>
      </c>
      <c r="B50" s="110">
        <f t="shared" si="7"/>
        <v>0</v>
      </c>
      <c r="C50" s="110">
        <f t="shared" si="4"/>
        <v>0</v>
      </c>
      <c r="D50" s="115">
        <f t="shared" si="9"/>
        <v>0</v>
      </c>
      <c r="E50" s="115" t="e">
        <f>H50*MIN(SUM(A50:B50,-D50,-C50),calculator!$M$6)</f>
        <v>#DIV/0!</v>
      </c>
      <c r="F50" s="115" t="e">
        <f t="shared" si="2"/>
        <v>#DIV/0!</v>
      </c>
      <c r="G50" s="116">
        <f t="shared" si="8"/>
        <v>0.43000000000000022</v>
      </c>
      <c r="H50" s="117" t="e">
        <f>INT(calculator!$M$7/MIN(SUM(A50:B50,-C50,-D50),calculator!$M$6)*100)/100</f>
        <v>#DIV/0!</v>
      </c>
      <c r="I50" s="118" t="e">
        <f t="shared" si="5"/>
        <v>#DIV/0!</v>
      </c>
      <c r="J50" s="115" t="e">
        <f t="shared" si="10"/>
        <v>#DIV/0!</v>
      </c>
      <c r="K50" s="118" t="e">
        <f>J50/MIN(SUM(A50:B50,-D50,-C50),calculator!$M$6)</f>
        <v>#DIV/0!</v>
      </c>
      <c r="L50" s="116" t="e">
        <f t="shared" si="3"/>
        <v>#DIV/0!</v>
      </c>
    </row>
    <row r="51" spans="1:12" x14ac:dyDescent="0.25">
      <c r="A51" s="110">
        <f t="shared" si="6"/>
        <v>0</v>
      </c>
      <c r="B51" s="110">
        <f t="shared" si="7"/>
        <v>0</v>
      </c>
      <c r="C51" s="110">
        <f t="shared" si="4"/>
        <v>0</v>
      </c>
      <c r="D51" s="115">
        <f t="shared" si="9"/>
        <v>0</v>
      </c>
      <c r="E51" s="115" t="e">
        <f>H51*MIN(SUM(A51:B51,-D51,-C51),calculator!$M$6)</f>
        <v>#DIV/0!</v>
      </c>
      <c r="F51" s="115" t="e">
        <f t="shared" si="2"/>
        <v>#DIV/0!</v>
      </c>
      <c r="G51" s="116">
        <f t="shared" si="8"/>
        <v>0.44000000000000022</v>
      </c>
      <c r="H51" s="117" t="e">
        <f>INT(calculator!$M$7/MIN(SUM(A51:B51,-C51,-D51),calculator!$M$6)*100)/100</f>
        <v>#DIV/0!</v>
      </c>
      <c r="I51" s="118" t="e">
        <f t="shared" si="5"/>
        <v>#DIV/0!</v>
      </c>
      <c r="J51" s="115" t="e">
        <f t="shared" si="10"/>
        <v>#DIV/0!</v>
      </c>
      <c r="K51" s="118" t="e">
        <f>J51/MIN(SUM(A51:B51,-D51,-C51),calculator!$M$6)</f>
        <v>#DIV/0!</v>
      </c>
      <c r="L51" s="116" t="e">
        <f t="shared" si="3"/>
        <v>#DIV/0!</v>
      </c>
    </row>
    <row r="52" spans="1:12" x14ac:dyDescent="0.25">
      <c r="A52" s="110">
        <f t="shared" si="6"/>
        <v>0</v>
      </c>
      <c r="B52" s="110">
        <f t="shared" si="7"/>
        <v>0</v>
      </c>
      <c r="C52" s="110">
        <f t="shared" si="4"/>
        <v>0</v>
      </c>
      <c r="D52" s="115">
        <f t="shared" si="9"/>
        <v>0</v>
      </c>
      <c r="E52" s="115" t="e">
        <f>H52*MIN(SUM(A52:B52,-D52,-C52),calculator!$M$6)</f>
        <v>#DIV/0!</v>
      </c>
      <c r="F52" s="115" t="e">
        <f t="shared" si="2"/>
        <v>#DIV/0!</v>
      </c>
      <c r="G52" s="116">
        <f t="shared" si="8"/>
        <v>0.45000000000000023</v>
      </c>
      <c r="H52" s="117" t="e">
        <f>INT(calculator!$M$7/MIN(SUM(A52:B52,-C52,-D52),calculator!$M$6)*100)/100</f>
        <v>#DIV/0!</v>
      </c>
      <c r="I52" s="118" t="e">
        <f t="shared" si="5"/>
        <v>#DIV/0!</v>
      </c>
      <c r="J52" s="115" t="e">
        <f t="shared" si="10"/>
        <v>#DIV/0!</v>
      </c>
      <c r="K52" s="118" t="e">
        <f>J52/MIN(SUM(A52:B52,-D52,-C52),calculator!$M$6)</f>
        <v>#DIV/0!</v>
      </c>
      <c r="L52" s="116" t="e">
        <f t="shared" si="3"/>
        <v>#DIV/0!</v>
      </c>
    </row>
    <row r="53" spans="1:12" x14ac:dyDescent="0.25">
      <c r="A53" s="110">
        <f t="shared" si="6"/>
        <v>0</v>
      </c>
      <c r="B53" s="110">
        <f t="shared" si="7"/>
        <v>0</v>
      </c>
      <c r="C53" s="110">
        <f t="shared" si="4"/>
        <v>0</v>
      </c>
      <c r="D53" s="115">
        <f t="shared" si="9"/>
        <v>0</v>
      </c>
      <c r="E53" s="115" t="e">
        <f>H53*MIN(SUM(A53:B53,-D53,-C53),calculator!$M$6)</f>
        <v>#DIV/0!</v>
      </c>
      <c r="F53" s="115" t="e">
        <f t="shared" si="2"/>
        <v>#DIV/0!</v>
      </c>
      <c r="G53" s="116">
        <f t="shared" si="8"/>
        <v>0.46000000000000024</v>
      </c>
      <c r="H53" s="117" t="e">
        <f>INT(calculator!$M$7/MIN(SUM(A53:B53,-C53,-D53),calculator!$M$6)*100)/100</f>
        <v>#DIV/0!</v>
      </c>
      <c r="I53" s="118" t="e">
        <f t="shared" si="5"/>
        <v>#DIV/0!</v>
      </c>
      <c r="J53" s="115" t="e">
        <f t="shared" si="10"/>
        <v>#DIV/0!</v>
      </c>
      <c r="K53" s="118" t="e">
        <f>J53/MIN(SUM(A53:B53,-D53,-C53),calculator!$M$6)</f>
        <v>#DIV/0!</v>
      </c>
      <c r="L53" s="116" t="e">
        <f t="shared" si="3"/>
        <v>#DIV/0!</v>
      </c>
    </row>
    <row r="54" spans="1:12" x14ac:dyDescent="0.25">
      <c r="A54" s="110">
        <f t="shared" si="6"/>
        <v>0</v>
      </c>
      <c r="B54" s="110">
        <f t="shared" si="7"/>
        <v>0</v>
      </c>
      <c r="C54" s="110">
        <f t="shared" si="4"/>
        <v>0</v>
      </c>
      <c r="D54" s="115">
        <f t="shared" si="9"/>
        <v>0</v>
      </c>
      <c r="E54" s="115" t="e">
        <f>H54*MIN(SUM(A54:B54,-D54,-C54),calculator!$M$6)</f>
        <v>#DIV/0!</v>
      </c>
      <c r="F54" s="115" t="e">
        <f t="shared" si="2"/>
        <v>#DIV/0!</v>
      </c>
      <c r="G54" s="116">
        <f t="shared" si="8"/>
        <v>0.47000000000000025</v>
      </c>
      <c r="H54" s="117" t="e">
        <f>INT(calculator!$M$7/MIN(SUM(A54:B54,-C54,-D54),calculator!$M$6)*100)/100</f>
        <v>#DIV/0!</v>
      </c>
      <c r="I54" s="118" t="e">
        <f t="shared" si="5"/>
        <v>#DIV/0!</v>
      </c>
      <c r="J54" s="115" t="e">
        <f t="shared" si="10"/>
        <v>#DIV/0!</v>
      </c>
      <c r="K54" s="118" t="e">
        <f>J54/MIN(SUM(A54:B54,-D54,-C54),calculator!$M$6)</f>
        <v>#DIV/0!</v>
      </c>
      <c r="L54" s="116" t="e">
        <f t="shared" si="3"/>
        <v>#DIV/0!</v>
      </c>
    </row>
    <row r="55" spans="1:12" x14ac:dyDescent="0.25">
      <c r="A55" s="110">
        <f t="shared" si="6"/>
        <v>0</v>
      </c>
      <c r="B55" s="110">
        <f t="shared" si="7"/>
        <v>0</v>
      </c>
      <c r="C55" s="110">
        <f t="shared" si="4"/>
        <v>0</v>
      </c>
      <c r="D55" s="115">
        <f t="shared" si="9"/>
        <v>0</v>
      </c>
      <c r="E55" s="115" t="e">
        <f>H55*MIN(SUM(A55:B55,-D55,-C55),calculator!$M$6)</f>
        <v>#DIV/0!</v>
      </c>
      <c r="F55" s="115" t="e">
        <f t="shared" si="2"/>
        <v>#DIV/0!</v>
      </c>
      <c r="G55" s="116">
        <f t="shared" si="8"/>
        <v>0.48000000000000026</v>
      </c>
      <c r="H55" s="117" t="e">
        <f>INT(calculator!$M$7/MIN(SUM(A55:B55,-C55,-D55),calculator!$M$6)*100)/100</f>
        <v>#DIV/0!</v>
      </c>
      <c r="I55" s="118" t="e">
        <f t="shared" si="5"/>
        <v>#DIV/0!</v>
      </c>
      <c r="J55" s="115" t="e">
        <f t="shared" si="10"/>
        <v>#DIV/0!</v>
      </c>
      <c r="K55" s="118" t="e">
        <f>J55/MIN(SUM(A55:B55,-D55,-C55),calculator!$M$6)</f>
        <v>#DIV/0!</v>
      </c>
      <c r="L55" s="116" t="e">
        <f t="shared" si="3"/>
        <v>#DIV/0!</v>
      </c>
    </row>
    <row r="56" spans="1:12" x14ac:dyDescent="0.25">
      <c r="A56" s="110">
        <f t="shared" si="6"/>
        <v>0</v>
      </c>
      <c r="B56" s="110">
        <f t="shared" si="7"/>
        <v>0</v>
      </c>
      <c r="C56" s="110">
        <f t="shared" si="4"/>
        <v>0</v>
      </c>
      <c r="D56" s="115">
        <f t="shared" si="9"/>
        <v>0</v>
      </c>
      <c r="E56" s="115" t="e">
        <f>H56*MIN(SUM(A56:B56,-D56,-C56),calculator!$M$6)</f>
        <v>#DIV/0!</v>
      </c>
      <c r="F56" s="115" t="e">
        <f t="shared" si="2"/>
        <v>#DIV/0!</v>
      </c>
      <c r="G56" s="116">
        <f t="shared" si="8"/>
        <v>0.49000000000000027</v>
      </c>
      <c r="H56" s="117" t="e">
        <f>INT(calculator!$M$7/MIN(SUM(A56:B56,-C56,-D56),calculator!$M$6)*100)/100</f>
        <v>#DIV/0!</v>
      </c>
      <c r="I56" s="118" t="e">
        <f t="shared" si="5"/>
        <v>#DIV/0!</v>
      </c>
      <c r="J56" s="115" t="e">
        <f t="shared" si="10"/>
        <v>#DIV/0!</v>
      </c>
      <c r="K56" s="118" t="e">
        <f>J56/MIN(SUM(A56:B56,-D56,-C56),calculator!$M$6)</f>
        <v>#DIV/0!</v>
      </c>
      <c r="L56" s="116" t="e">
        <f t="shared" si="3"/>
        <v>#DIV/0!</v>
      </c>
    </row>
    <row r="57" spans="1:12" x14ac:dyDescent="0.25">
      <c r="A57" s="110">
        <f t="shared" si="6"/>
        <v>0</v>
      </c>
      <c r="B57" s="110">
        <f t="shared" si="7"/>
        <v>0</v>
      </c>
      <c r="C57" s="110">
        <f t="shared" si="4"/>
        <v>0</v>
      </c>
      <c r="D57" s="115">
        <f t="shared" si="9"/>
        <v>0</v>
      </c>
      <c r="E57" s="115" t="e">
        <f>H57*MIN(SUM(A57:B57,-D57,-C57),calculator!$M$6)</f>
        <v>#DIV/0!</v>
      </c>
      <c r="F57" s="115" t="e">
        <f t="shared" si="2"/>
        <v>#DIV/0!</v>
      </c>
      <c r="G57" s="116">
        <f t="shared" si="8"/>
        <v>0.50000000000000022</v>
      </c>
      <c r="H57" s="117" t="e">
        <f>INT(calculator!$M$7/MIN(SUM(A57:B57,-C57,-D57),calculator!$M$6)*100)/100</f>
        <v>#DIV/0!</v>
      </c>
      <c r="I57" s="118" t="e">
        <f t="shared" si="5"/>
        <v>#DIV/0!</v>
      </c>
      <c r="J57" s="115" t="e">
        <f t="shared" si="10"/>
        <v>#DIV/0!</v>
      </c>
      <c r="K57" s="118" t="e">
        <f>J57/MIN(SUM(A57:B57,-D57,-C57),calculator!$M$6)</f>
        <v>#DIV/0!</v>
      </c>
      <c r="L57" s="116" t="e">
        <f t="shared" si="3"/>
        <v>#DIV/0!</v>
      </c>
    </row>
    <row r="58" spans="1:12" x14ac:dyDescent="0.25">
      <c r="A58" s="110">
        <f t="shared" si="6"/>
        <v>0</v>
      </c>
      <c r="B58" s="110">
        <f t="shared" si="7"/>
        <v>0</v>
      </c>
      <c r="C58" s="110">
        <f t="shared" si="4"/>
        <v>0</v>
      </c>
      <c r="D58" s="115">
        <f t="shared" si="9"/>
        <v>0</v>
      </c>
      <c r="E58" s="115" t="e">
        <f>H58*MIN(SUM(A58:B58,-D58,-C58),calculator!$M$6)</f>
        <v>#DIV/0!</v>
      </c>
      <c r="F58" s="115" t="e">
        <f t="shared" si="2"/>
        <v>#DIV/0!</v>
      </c>
      <c r="G58" s="116">
        <f t="shared" si="8"/>
        <v>0.51000000000000023</v>
      </c>
      <c r="H58" s="117" t="e">
        <f>INT(calculator!$M$7/MIN(SUM(A58:B58,-C58,-D58),calculator!$M$6)*100)/100</f>
        <v>#DIV/0!</v>
      </c>
      <c r="I58" s="118" t="e">
        <f t="shared" si="5"/>
        <v>#DIV/0!</v>
      </c>
      <c r="J58" s="115" t="e">
        <f t="shared" si="10"/>
        <v>#DIV/0!</v>
      </c>
      <c r="K58" s="118" t="e">
        <f>J58/MIN(SUM(A58:B58,-D58,-C58),calculator!$M$6)</f>
        <v>#DIV/0!</v>
      </c>
      <c r="L58" s="116" t="e">
        <f t="shared" si="3"/>
        <v>#DIV/0!</v>
      </c>
    </row>
    <row r="59" spans="1:12" x14ac:dyDescent="0.25">
      <c r="A59" s="110">
        <f t="shared" si="6"/>
        <v>0</v>
      </c>
      <c r="B59" s="110">
        <f t="shared" si="7"/>
        <v>0</v>
      </c>
      <c r="C59" s="110">
        <f t="shared" si="4"/>
        <v>0</v>
      </c>
      <c r="D59" s="115">
        <f t="shared" si="9"/>
        <v>0</v>
      </c>
      <c r="E59" s="115" t="e">
        <f>H59*MIN(SUM(A59:B59,-D59,-C59),calculator!$M$6)</f>
        <v>#DIV/0!</v>
      </c>
      <c r="F59" s="115" t="e">
        <f t="shared" si="2"/>
        <v>#DIV/0!</v>
      </c>
      <c r="G59" s="116">
        <f t="shared" si="8"/>
        <v>0.52000000000000024</v>
      </c>
      <c r="H59" s="117" t="e">
        <f>INT(calculator!$M$7/MIN(SUM(A59:B59,-C59,-D59),calculator!$M$6)*100)/100</f>
        <v>#DIV/0!</v>
      </c>
      <c r="I59" s="118" t="e">
        <f t="shared" si="5"/>
        <v>#DIV/0!</v>
      </c>
      <c r="J59" s="115" t="e">
        <f t="shared" si="10"/>
        <v>#DIV/0!</v>
      </c>
      <c r="K59" s="118" t="e">
        <f>J59/MIN(SUM(A59:B59,-D59,-C59),calculator!$M$6)</f>
        <v>#DIV/0!</v>
      </c>
      <c r="L59" s="116" t="e">
        <f t="shared" si="3"/>
        <v>#DIV/0!</v>
      </c>
    </row>
    <row r="60" spans="1:12" x14ac:dyDescent="0.25">
      <c r="A60" s="110">
        <f t="shared" si="6"/>
        <v>0</v>
      </c>
      <c r="B60" s="110">
        <f t="shared" si="7"/>
        <v>0</v>
      </c>
      <c r="C60" s="110">
        <f t="shared" si="4"/>
        <v>0</v>
      </c>
      <c r="D60" s="115">
        <f t="shared" si="9"/>
        <v>0</v>
      </c>
      <c r="E60" s="115" t="e">
        <f>H60*MIN(SUM(A60:B60,-D60,-C60),calculator!$M$6)</f>
        <v>#DIV/0!</v>
      </c>
      <c r="F60" s="115" t="e">
        <f t="shared" si="2"/>
        <v>#DIV/0!</v>
      </c>
      <c r="G60" s="116">
        <f t="shared" si="8"/>
        <v>0.53000000000000025</v>
      </c>
      <c r="H60" s="117" t="e">
        <f>INT(calculator!$M$7/MIN(SUM(A60:B60,-C60,-D60),calculator!$M$6)*100)/100</f>
        <v>#DIV/0!</v>
      </c>
      <c r="I60" s="118" t="e">
        <f t="shared" si="5"/>
        <v>#DIV/0!</v>
      </c>
      <c r="J60" s="115" t="e">
        <f t="shared" si="10"/>
        <v>#DIV/0!</v>
      </c>
      <c r="K60" s="118" t="e">
        <f>J60/MIN(SUM(A60:B60,-D60,-C60),calculator!$M$6)</f>
        <v>#DIV/0!</v>
      </c>
      <c r="L60" s="116" t="e">
        <f t="shared" si="3"/>
        <v>#DIV/0!</v>
      </c>
    </row>
    <row r="61" spans="1:12" x14ac:dyDescent="0.25">
      <c r="A61" s="110">
        <f t="shared" si="6"/>
        <v>0</v>
      </c>
      <c r="B61" s="110">
        <f t="shared" si="7"/>
        <v>0</v>
      </c>
      <c r="C61" s="110">
        <f t="shared" si="4"/>
        <v>0</v>
      </c>
      <c r="D61" s="115">
        <f t="shared" si="9"/>
        <v>0</v>
      </c>
      <c r="E61" s="115" t="e">
        <f>H61*MIN(SUM(A61:B61,-D61,-C61),calculator!$M$6)</f>
        <v>#DIV/0!</v>
      </c>
      <c r="F61" s="115" t="e">
        <f t="shared" si="2"/>
        <v>#DIV/0!</v>
      </c>
      <c r="G61" s="116">
        <f t="shared" si="8"/>
        <v>0.54000000000000026</v>
      </c>
      <c r="H61" s="117" t="e">
        <f>INT(calculator!$M$7/MIN(SUM(A61:B61,-C61,-D61),calculator!$M$6)*100)/100</f>
        <v>#DIV/0!</v>
      </c>
      <c r="I61" s="118" t="e">
        <f t="shared" si="5"/>
        <v>#DIV/0!</v>
      </c>
      <c r="J61" s="115" t="e">
        <f t="shared" si="10"/>
        <v>#DIV/0!</v>
      </c>
      <c r="K61" s="118" t="e">
        <f>J61/MIN(SUM(A61:B61,-D61,-C61),calculator!$M$6)</f>
        <v>#DIV/0!</v>
      </c>
      <c r="L61" s="116" t="e">
        <f t="shared" si="3"/>
        <v>#DIV/0!</v>
      </c>
    </row>
    <row r="62" spans="1:12" x14ac:dyDescent="0.25">
      <c r="A62" s="110">
        <f t="shared" si="6"/>
        <v>0</v>
      </c>
      <c r="B62" s="110">
        <f t="shared" si="7"/>
        <v>0</v>
      </c>
      <c r="C62" s="110">
        <f t="shared" si="4"/>
        <v>0</v>
      </c>
      <c r="D62" s="115">
        <f t="shared" si="9"/>
        <v>0</v>
      </c>
      <c r="E62" s="115" t="e">
        <f>H62*MIN(SUM(A62:B62,-D62,-C62),calculator!$M$6)</f>
        <v>#DIV/0!</v>
      </c>
      <c r="F62" s="115" t="e">
        <f t="shared" si="2"/>
        <v>#DIV/0!</v>
      </c>
      <c r="G62" s="116">
        <f t="shared" si="8"/>
        <v>0.55000000000000027</v>
      </c>
      <c r="H62" s="117" t="e">
        <f>INT(calculator!$M$7/MIN(SUM(A62:B62,-C62,-D62),calculator!$M$6)*100)/100</f>
        <v>#DIV/0!</v>
      </c>
      <c r="I62" s="118" t="e">
        <f t="shared" si="5"/>
        <v>#DIV/0!</v>
      </c>
      <c r="J62" s="115" t="e">
        <f t="shared" si="10"/>
        <v>#DIV/0!</v>
      </c>
      <c r="K62" s="118" t="e">
        <f>J62/MIN(SUM(A62:B62,-D62,-C62),calculator!$M$6)</f>
        <v>#DIV/0!</v>
      </c>
      <c r="L62" s="116" t="e">
        <f t="shared" si="3"/>
        <v>#DIV/0!</v>
      </c>
    </row>
    <row r="63" spans="1:12" x14ac:dyDescent="0.25">
      <c r="A63" s="110">
        <f t="shared" si="6"/>
        <v>0</v>
      </c>
      <c r="B63" s="110">
        <f t="shared" si="7"/>
        <v>0</v>
      </c>
      <c r="C63" s="110">
        <f t="shared" si="4"/>
        <v>0</v>
      </c>
      <c r="D63" s="115">
        <f t="shared" si="9"/>
        <v>0</v>
      </c>
      <c r="E63" s="115" t="e">
        <f>H63*MIN(SUM(A63:B63,-D63,-C63),calculator!$M$6)</f>
        <v>#DIV/0!</v>
      </c>
      <c r="F63" s="115" t="e">
        <f t="shared" si="2"/>
        <v>#DIV/0!</v>
      </c>
      <c r="G63" s="116">
        <f t="shared" si="8"/>
        <v>0.56000000000000028</v>
      </c>
      <c r="H63" s="117" t="e">
        <f>INT(calculator!$M$7/MIN(SUM(A63:B63,-C63,-D63),calculator!$M$6)*100)/100</f>
        <v>#DIV/0!</v>
      </c>
      <c r="I63" s="118" t="e">
        <f t="shared" si="5"/>
        <v>#DIV/0!</v>
      </c>
      <c r="J63" s="115" t="e">
        <f t="shared" si="10"/>
        <v>#DIV/0!</v>
      </c>
      <c r="K63" s="118" t="e">
        <f>J63/MIN(SUM(A63:B63,-D63,-C63),calculator!$M$6)</f>
        <v>#DIV/0!</v>
      </c>
      <c r="L63" s="116" t="e">
        <f t="shared" si="3"/>
        <v>#DIV/0!</v>
      </c>
    </row>
    <row r="64" spans="1:12" x14ac:dyDescent="0.25">
      <c r="A64" s="110">
        <f t="shared" si="6"/>
        <v>0</v>
      </c>
      <c r="B64" s="110">
        <f t="shared" si="7"/>
        <v>0</v>
      </c>
      <c r="C64" s="110">
        <f t="shared" si="4"/>
        <v>0</v>
      </c>
      <c r="D64" s="115">
        <f t="shared" si="9"/>
        <v>0</v>
      </c>
      <c r="E64" s="115" t="e">
        <f>H64*MIN(SUM(A64:B64,-D64,-C64),calculator!$M$6)</f>
        <v>#DIV/0!</v>
      </c>
      <c r="F64" s="115" t="e">
        <f t="shared" si="2"/>
        <v>#DIV/0!</v>
      </c>
      <c r="G64" s="116">
        <f t="shared" si="8"/>
        <v>0.57000000000000028</v>
      </c>
      <c r="H64" s="117" t="e">
        <f>INT(calculator!$M$7/MIN(SUM(A64:B64,-C64,-D64),calculator!$M$6)*100)/100</f>
        <v>#DIV/0!</v>
      </c>
      <c r="I64" s="118" t="e">
        <f t="shared" si="5"/>
        <v>#DIV/0!</v>
      </c>
      <c r="J64" s="115" t="e">
        <f t="shared" si="10"/>
        <v>#DIV/0!</v>
      </c>
      <c r="K64" s="118" t="e">
        <f>J64/MIN(SUM(A64:B64,-D64,-C64),calculator!$M$6)</f>
        <v>#DIV/0!</v>
      </c>
      <c r="L64" s="116" t="e">
        <f t="shared" si="3"/>
        <v>#DIV/0!</v>
      </c>
    </row>
    <row r="65" spans="1:12" x14ac:dyDescent="0.25">
      <c r="A65" s="110">
        <f t="shared" si="6"/>
        <v>0</v>
      </c>
      <c r="B65" s="110">
        <f t="shared" si="7"/>
        <v>0</v>
      </c>
      <c r="C65" s="110">
        <f t="shared" si="4"/>
        <v>0</v>
      </c>
      <c r="D65" s="115">
        <f t="shared" si="9"/>
        <v>0</v>
      </c>
      <c r="E65" s="115" t="e">
        <f>H65*MIN(SUM(A65:B65,-D65,-C65),calculator!$M$6)</f>
        <v>#DIV/0!</v>
      </c>
      <c r="F65" s="115" t="e">
        <f t="shared" si="2"/>
        <v>#DIV/0!</v>
      </c>
      <c r="G65" s="116">
        <f t="shared" si="8"/>
        <v>0.58000000000000029</v>
      </c>
      <c r="H65" s="117" t="e">
        <f>INT(calculator!$M$7/MIN(SUM(A65:B65,-C65,-D65),calculator!$M$6)*100)/100</f>
        <v>#DIV/0!</v>
      </c>
      <c r="I65" s="118" t="e">
        <f t="shared" si="5"/>
        <v>#DIV/0!</v>
      </c>
      <c r="J65" s="115" t="e">
        <f t="shared" si="10"/>
        <v>#DIV/0!</v>
      </c>
      <c r="K65" s="118" t="e">
        <f>J65/MIN(SUM(A65:B65,-D65,-C65),calculator!$M$6)</f>
        <v>#DIV/0!</v>
      </c>
      <c r="L65" s="116" t="e">
        <f t="shared" si="3"/>
        <v>#DIV/0!</v>
      </c>
    </row>
    <row r="66" spans="1:12" x14ac:dyDescent="0.25">
      <c r="A66" s="110">
        <f t="shared" si="6"/>
        <v>0</v>
      </c>
      <c r="B66" s="110">
        <f t="shared" si="7"/>
        <v>0</v>
      </c>
      <c r="C66" s="110">
        <f t="shared" si="4"/>
        <v>0</v>
      </c>
      <c r="D66" s="115">
        <f t="shared" si="9"/>
        <v>0</v>
      </c>
      <c r="E66" s="115" t="e">
        <f>H66*MIN(SUM(A66:B66,-D66,-C66),calculator!$M$6)</f>
        <v>#DIV/0!</v>
      </c>
      <c r="F66" s="115" t="e">
        <f t="shared" si="2"/>
        <v>#DIV/0!</v>
      </c>
      <c r="G66" s="116">
        <f t="shared" si="8"/>
        <v>0.5900000000000003</v>
      </c>
      <c r="H66" s="117" t="e">
        <f>INT(calculator!$M$7/MIN(SUM(A66:B66,-C66,-D66),calculator!$M$6)*100)/100</f>
        <v>#DIV/0!</v>
      </c>
      <c r="I66" s="118" t="e">
        <f t="shared" si="5"/>
        <v>#DIV/0!</v>
      </c>
      <c r="J66" s="115" t="e">
        <f t="shared" si="10"/>
        <v>#DIV/0!</v>
      </c>
      <c r="K66" s="118" t="e">
        <f>J66/MIN(SUM(A66:B66,-D66,-C66),calculator!$M$6)</f>
        <v>#DIV/0!</v>
      </c>
      <c r="L66" s="116" t="e">
        <f t="shared" si="3"/>
        <v>#DIV/0!</v>
      </c>
    </row>
    <row r="67" spans="1:12" x14ac:dyDescent="0.25">
      <c r="A67" s="110">
        <f t="shared" si="6"/>
        <v>0</v>
      </c>
      <c r="B67" s="110">
        <f t="shared" si="7"/>
        <v>0</v>
      </c>
      <c r="C67" s="110">
        <f t="shared" si="4"/>
        <v>0</v>
      </c>
      <c r="D67" s="115">
        <f t="shared" si="9"/>
        <v>0</v>
      </c>
      <c r="E67" s="115" t="e">
        <f>H67*MIN(SUM(A67:B67,-D67,-C67),calculator!$M$6)</f>
        <v>#DIV/0!</v>
      </c>
      <c r="F67" s="115" t="e">
        <f t="shared" si="2"/>
        <v>#DIV/0!</v>
      </c>
      <c r="G67" s="116">
        <f t="shared" si="8"/>
        <v>0.60000000000000031</v>
      </c>
      <c r="H67" s="117" t="e">
        <f>INT(calculator!$M$7/MIN(SUM(A67:B67,-C67,-D67),calculator!$M$6)*100)/100</f>
        <v>#DIV/0!</v>
      </c>
      <c r="I67" s="118" t="e">
        <f t="shared" si="5"/>
        <v>#DIV/0!</v>
      </c>
      <c r="J67" s="115" t="e">
        <f t="shared" si="10"/>
        <v>#DIV/0!</v>
      </c>
      <c r="K67" s="118" t="e">
        <f>J67/MIN(SUM(A67:B67,-D67,-C67),calculator!$M$6)</f>
        <v>#DIV/0!</v>
      </c>
      <c r="L67" s="116" t="e">
        <f t="shared" si="3"/>
        <v>#DIV/0!</v>
      </c>
    </row>
    <row r="68" spans="1:12" x14ac:dyDescent="0.25">
      <c r="A68" s="110"/>
      <c r="B68" s="110"/>
      <c r="C68" s="110"/>
      <c r="D68" s="115"/>
      <c r="E68" s="115"/>
      <c r="F68" s="115"/>
      <c r="G68" s="116"/>
      <c r="H68" s="118"/>
      <c r="I68" s="118"/>
      <c r="J68" s="115"/>
      <c r="K68" s="118"/>
      <c r="L68" s="116"/>
    </row>
  </sheetData>
  <phoneticPr fontId="22" type="noConversion"/>
  <pageMargins left="0.75" right="0.75" top="1" bottom="1" header="0.5" footer="0.5"/>
  <pageSetup orientation="portrait" r:id="rId1"/>
  <headerFooter alignWithMargins="0">
    <oddFooter>&amp;C_x000D_&amp;1#&amp;"Poppins"&amp;10&amp;K018374 Baker Hughes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calculator</vt:lpstr>
      <vt:lpstr>Deferral Options</vt:lpstr>
      <vt:lpstr>calculator!Print_Area</vt:lpstr>
      <vt:lpstr>Summary!Print_Area</vt:lpstr>
      <vt:lpstr>calculator!Print_Titles</vt:lpstr>
    </vt:vector>
  </TitlesOfParts>
  <Company>Baker Hughes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cartcast</dc:creator>
  <cp:lastModifiedBy>FRITSCHE, EVELIA</cp:lastModifiedBy>
  <cp:lastPrinted>2010-10-26T21:27:49Z</cp:lastPrinted>
  <dcterms:created xsi:type="dcterms:W3CDTF">2010-10-21T14:35:42Z</dcterms:created>
  <dcterms:modified xsi:type="dcterms:W3CDTF">2025-11-19T15:15:58Z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e9b8670-7aa7-46fe-bc5d-db51cd81d267_Enabled">
    <vt:lpwstr>true</vt:lpwstr>
  </property>
  <property fmtid="{D5CDD505-2E9C-101B-9397-08002B2CF9AE}" pid="3" name="MSIP_Label_5e9b8670-7aa7-46fe-bc5d-db51cd81d267_SetDate">
    <vt:lpwstr>2023-11-13T22:40:21Z</vt:lpwstr>
  </property>
  <property fmtid="{D5CDD505-2E9C-101B-9397-08002B2CF9AE}" pid="4" name="MSIP_Label_5e9b8670-7aa7-46fe-bc5d-db51cd81d267_Method">
    <vt:lpwstr>Standard</vt:lpwstr>
  </property>
  <property fmtid="{D5CDD505-2E9C-101B-9397-08002B2CF9AE}" pid="5" name="MSIP_Label_5e9b8670-7aa7-46fe-bc5d-db51cd81d267_Name">
    <vt:lpwstr>Baker Hughes Confidential - Not Encrypted</vt:lpwstr>
  </property>
  <property fmtid="{D5CDD505-2E9C-101B-9397-08002B2CF9AE}" pid="6" name="MSIP_Label_5e9b8670-7aa7-46fe-bc5d-db51cd81d267_SiteId">
    <vt:lpwstr>d584a4b7-b1f2-4714-a578-fd4d43c146a6</vt:lpwstr>
  </property>
  <property fmtid="{D5CDD505-2E9C-101B-9397-08002B2CF9AE}" pid="7" name="MSIP_Label_5e9b8670-7aa7-46fe-bc5d-db51cd81d267_ActionId">
    <vt:lpwstr>6e944aba-2443-4cdd-b989-bd22bb50b08a</vt:lpwstr>
  </property>
  <property fmtid="{D5CDD505-2E9C-101B-9397-08002B2CF9AE}" pid="8" name="MSIP_Label_5e9b8670-7aa7-46fe-bc5d-db51cd81d267_ContentBits">
    <vt:lpwstr>2</vt:lpwstr>
  </property>
</Properties>
</file>